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0" yWindow="1360" windowWidth="23880" windowHeight="14400" activeTab="6"/>
  </bookViews>
  <sheets>
    <sheet name="Budget" sheetId="1" r:id="rId1"/>
    <sheet name="14-15" sheetId="2" r:id="rId2"/>
    <sheet name="Expenses" sheetId="3" r:id="rId3"/>
    <sheet name="Sept17" sheetId="4" r:id="rId4"/>
    <sheet name="Oct17" sheetId="5" r:id="rId5"/>
    <sheet name="Nov17" sheetId="6" r:id="rId6"/>
    <sheet name="Dec17" sheetId="7" r:id="rId7"/>
    <sheet name="Bank" sheetId="8" r:id="rId8"/>
  </sheets>
  <definedNames>
    <definedName name="_xlnm.Print_Area" localSheetId="7">'Bank'!$A$1:$G$47</definedName>
    <definedName name="_xlnm.Print_Area" localSheetId="0">'Budget'!$A$1:$L$66</definedName>
    <definedName name="_xlnm.Print_Area" localSheetId="5">'Nov17'!$A$1:$L$68</definedName>
    <definedName name="_xlnm.Print_Area" localSheetId="4">'Oct17'!$A$1:$L$65</definedName>
  </definedNames>
  <calcPr fullCalcOnLoad="1"/>
</workbook>
</file>

<file path=xl/comments3.xml><?xml version="1.0" encoding="utf-8"?>
<comments xmlns="http://schemas.openxmlformats.org/spreadsheetml/2006/main">
  <authors>
    <author>dwills</author>
  </authors>
  <commentList>
    <comment ref="F13" authorId="0">
      <text>
        <r>
          <rPr>
            <b/>
            <sz val="8"/>
            <rFont val="Tahoma"/>
            <family val="0"/>
          </rPr>
          <t>dwills:</t>
        </r>
        <r>
          <rPr>
            <sz val="8"/>
            <rFont val="Tahoma"/>
            <family val="0"/>
          </rPr>
          <t xml:space="preserve">
Trip to Barrymores
</t>
        </r>
      </text>
    </comment>
    <comment ref="D31" authorId="0">
      <text>
        <r>
          <rPr>
            <b/>
            <sz val="8"/>
            <rFont val="Tahoma"/>
            <family val="0"/>
          </rPr>
          <t>dwills:</t>
        </r>
        <r>
          <rPr>
            <sz val="8"/>
            <rFont val="Tahoma"/>
            <family val="0"/>
          </rPr>
          <t xml:space="preserve">
students anf faculty Mr. Cavanaugh design of crayons school
</t>
        </r>
      </text>
    </comment>
    <comment ref="E15" authorId="0">
      <text>
        <r>
          <rPr>
            <b/>
            <sz val="8"/>
            <rFont val="Tahoma"/>
            <family val="0"/>
          </rPr>
          <t>dwills:</t>
        </r>
        <r>
          <rPr>
            <sz val="8"/>
            <rFont val="Tahoma"/>
            <family val="0"/>
          </rPr>
          <t xml:space="preserve">
Raz Kids $185.25
</t>
        </r>
      </text>
    </comment>
  </commentList>
</comments>
</file>

<file path=xl/sharedStrings.xml><?xml version="1.0" encoding="utf-8"?>
<sst xmlns="http://schemas.openxmlformats.org/spreadsheetml/2006/main" count="404" uniqueCount="137">
  <si>
    <t>Description</t>
  </si>
  <si>
    <t>Bal</t>
  </si>
  <si>
    <t>Beg Bal 8/31/17</t>
  </si>
  <si>
    <t>Open Checks</t>
  </si>
  <si>
    <t>Elaine Degroot/Pizza Party/Teacher Stepind</t>
  </si>
  <si>
    <t>Date</t>
  </si>
  <si>
    <t>Babbish/Lunch Carts</t>
  </si>
  <si>
    <t>Gemini Sales/Shirts Faculty</t>
  </si>
  <si>
    <t>Warren Conn/Hot dogs for bbq</t>
  </si>
  <si>
    <t>WD????</t>
  </si>
  <si>
    <t>dep</t>
  </si>
  <si>
    <t>DAV</t>
  </si>
  <si>
    <t>WD</t>
  </si>
  <si>
    <t>$200 start up for cash drawers</t>
  </si>
  <si>
    <t>$100/$38.05</t>
  </si>
  <si>
    <t>Open Checks Total</t>
  </si>
  <si>
    <t>VOID/Babbish</t>
  </si>
  <si>
    <t>Babbish / condiments</t>
  </si>
  <si>
    <t>Int</t>
  </si>
  <si>
    <t xml:space="preserve"> </t>
  </si>
  <si>
    <t>2017/2018</t>
  </si>
  <si>
    <t>2016/2017</t>
  </si>
  <si>
    <t>2015/2016</t>
  </si>
  <si>
    <t>2014/2015</t>
  </si>
  <si>
    <t>2013/2014</t>
  </si>
  <si>
    <t>Transportation</t>
  </si>
  <si>
    <t>Kindergarten</t>
  </si>
  <si>
    <t>1st</t>
  </si>
  <si>
    <t>2nd</t>
  </si>
  <si>
    <t>3rd</t>
  </si>
  <si>
    <t>4th</t>
  </si>
  <si>
    <t>5th</t>
  </si>
  <si>
    <t>Field trips additonal costs</t>
  </si>
  <si>
    <t>Teacher Stepind/18</t>
  </si>
  <si>
    <t>Pizza Kits/DAV</t>
  </si>
  <si>
    <t>Safety Squad</t>
  </si>
  <si>
    <t>Office Expense/Lamination</t>
  </si>
  <si>
    <t>End of Scool Picnic</t>
  </si>
  <si>
    <t>Blessings in a Backpack</t>
  </si>
  <si>
    <t>Assemblies</t>
  </si>
  <si>
    <t>Fireball</t>
  </si>
  <si>
    <t>Taxes</t>
  </si>
  <si>
    <t>Skate World</t>
  </si>
  <si>
    <t>Field Day</t>
  </si>
  <si>
    <t>Preschool</t>
  </si>
  <si>
    <t>Egg Sale</t>
  </si>
  <si>
    <t>Dragons Den</t>
  </si>
  <si>
    <t>Prizes/Ice Cream Parties. End of Year</t>
  </si>
  <si>
    <t>Teacher Appreciation Luncheon</t>
  </si>
  <si>
    <t>Winter Blues</t>
  </si>
  <si>
    <t>Basketball Hoops</t>
  </si>
  <si>
    <t>Spirit Wear</t>
  </si>
  <si>
    <t>Book Mobile/Store/Book Club</t>
  </si>
  <si>
    <t>5th grade celebration???</t>
  </si>
  <si>
    <t>Hiliday Shop</t>
  </si>
  <si>
    <t>Misc Class Requests</t>
  </si>
  <si>
    <t>Totals</t>
  </si>
  <si>
    <t>State of MI</t>
  </si>
  <si>
    <t>Savings Alotment</t>
  </si>
  <si>
    <t>bbq</t>
  </si>
  <si>
    <t>golf outing May</t>
  </si>
  <si>
    <t>Kindergarten Folders</t>
  </si>
  <si>
    <t>-</t>
  </si>
  <si>
    <t>+</t>
  </si>
  <si>
    <t>Pizza Kits</t>
  </si>
  <si>
    <t>Susick Elementary</t>
  </si>
  <si>
    <t>BALANCE ON HAND:</t>
  </si>
  <si>
    <t>INCOME</t>
  </si>
  <si>
    <t>Fundraising Projects</t>
  </si>
  <si>
    <t>Harvest Fest</t>
  </si>
  <si>
    <t>Star Grams</t>
  </si>
  <si>
    <t>Holiday Shop</t>
  </si>
  <si>
    <t>Pies</t>
  </si>
  <si>
    <t>Fund Run</t>
  </si>
  <si>
    <t>Box Tops</t>
  </si>
  <si>
    <t>Skating Night</t>
  </si>
  <si>
    <t>Froyo</t>
  </si>
  <si>
    <t>Kona Ice</t>
  </si>
  <si>
    <t>Bank Int</t>
  </si>
  <si>
    <t>TOTAL INCOME</t>
  </si>
  <si>
    <t>EXPENSES</t>
  </si>
  <si>
    <t>Community</t>
  </si>
  <si>
    <t>Fall Festival</t>
  </si>
  <si>
    <t>Year End Picnic</t>
  </si>
  <si>
    <t>Blessings in a backpack</t>
  </si>
  <si>
    <t>Staff Hospitality</t>
  </si>
  <si>
    <t>Enrichment</t>
  </si>
  <si>
    <t>Principles Discretionary</t>
  </si>
  <si>
    <t>Teachers Stipend</t>
  </si>
  <si>
    <t>State Testing Snacks</t>
  </si>
  <si>
    <t>Book Mobile</t>
  </si>
  <si>
    <t>Spirit Wear Faculty</t>
  </si>
  <si>
    <t>Beg BBQ</t>
  </si>
  <si>
    <t>Recognition</t>
  </si>
  <si>
    <t>5Th grade Celebration</t>
  </si>
  <si>
    <t>T-Shirts</t>
  </si>
  <si>
    <t>Service &amp; Safeties</t>
  </si>
  <si>
    <t>Box Tops/Pizza Kits</t>
  </si>
  <si>
    <t>Staff Appreciation</t>
  </si>
  <si>
    <t>PTO Operations</t>
  </si>
  <si>
    <t>Carryover</t>
  </si>
  <si>
    <t>Petty Cash/received from Tshirt Sales</t>
  </si>
  <si>
    <t>Startups</t>
  </si>
  <si>
    <t>Delivery tips etc.</t>
  </si>
  <si>
    <t>Meet the Teacher</t>
  </si>
  <si>
    <t>Volunteer Appreciation</t>
  </si>
  <si>
    <t>Misc</t>
  </si>
  <si>
    <t>Bank Charges</t>
  </si>
  <si>
    <t>TOTAL EXPENSES</t>
  </si>
  <si>
    <t>BALANCE ON HAND</t>
  </si>
  <si>
    <t>Donations from Parents</t>
  </si>
  <si>
    <t>Chicago Deli</t>
  </si>
  <si>
    <t>VOID</t>
  </si>
  <si>
    <t>Little Ceasers Pizza Kits/$5 for cashiers Check</t>
  </si>
  <si>
    <t>Amanda Waclchli/Games</t>
  </si>
  <si>
    <t>Pumpkin Contest/Fall Festival</t>
  </si>
  <si>
    <t>Hanna-Coppola/Fall Festival</t>
  </si>
  <si>
    <t>Farrell/Fall Festival</t>
  </si>
  <si>
    <t>Andrea Trost/Makeup Fall Festival</t>
  </si>
  <si>
    <t>Courtney Elwart/Greenwald Bear</t>
  </si>
  <si>
    <t>Courtney Elwart/Pizza Party Supplies</t>
  </si>
  <si>
    <t>Lisa Farrell/PTO paper</t>
  </si>
  <si>
    <t>Michelle Murto/Festival Supplies</t>
  </si>
  <si>
    <t>Lisa Farrell/Pizza for Mrdulaj</t>
  </si>
  <si>
    <t>Future Deposits</t>
  </si>
  <si>
    <t>Kroger</t>
  </si>
  <si>
    <t>Skating Party</t>
  </si>
  <si>
    <t>Est Totals Per Year</t>
  </si>
  <si>
    <t>Blessings in a Backpack/from Pumpkin Contest</t>
  </si>
  <si>
    <t>Money In</t>
  </si>
  <si>
    <t>Money Out</t>
  </si>
  <si>
    <t>Difference</t>
  </si>
  <si>
    <t>Pumpkin Contest</t>
  </si>
  <si>
    <t>Future Deposits Total</t>
  </si>
  <si>
    <t>Must Start/Carryover</t>
  </si>
  <si>
    <t>Cash Drawer Startups</t>
  </si>
  <si>
    <t>Pizza/Holiday Shop ??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</si>
</sst>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#0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u val="single"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11" borderId="0" applyNumberFormat="0" applyBorder="0" applyAlignment="0" applyProtection="0"/>
    <xf numFmtId="0" fontId="0" fillId="5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8" fillId="0" borderId="10" xfId="0" applyNumberFormat="1" applyFont="1" applyBorder="1" applyAlignment="1">
      <alignment/>
    </xf>
    <xf numFmtId="8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73" fontId="8" fillId="0" borderId="0" xfId="0" applyNumberFormat="1" applyFont="1" applyAlignment="1">
      <alignment horizontal="left"/>
    </xf>
    <xf numFmtId="40" fontId="0" fillId="0" borderId="0" xfId="0" applyNumberFormat="1" applyAlignment="1">
      <alignment/>
    </xf>
    <xf numFmtId="40" fontId="0" fillId="0" borderId="0" xfId="0" applyNumberFormat="1" applyAlignment="1" quotePrefix="1">
      <alignment horizontal="center"/>
    </xf>
    <xf numFmtId="173" fontId="0" fillId="0" borderId="0" xfId="0" applyNumberFormat="1" applyAlignment="1">
      <alignment horizontal="left"/>
    </xf>
    <xf numFmtId="8" fontId="8" fillId="0" borderId="0" xfId="0" applyNumberFormat="1" applyFont="1" applyAlignment="1">
      <alignment/>
    </xf>
    <xf numFmtId="40" fontId="8" fillId="0" borderId="0" xfId="0" applyNumberFormat="1" applyFont="1" applyAlignment="1">
      <alignment/>
    </xf>
    <xf numFmtId="0" fontId="0" fillId="0" borderId="10" xfId="0" applyBorder="1" applyAlignment="1">
      <alignment/>
    </xf>
    <xf numFmtId="173" fontId="0" fillId="0" borderId="0" xfId="0" applyNumberFormat="1" applyFont="1" applyAlignment="1">
      <alignment horizontal="left"/>
    </xf>
    <xf numFmtId="40" fontId="0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22">
      <selection activeCell="W32" sqref="W32"/>
    </sheetView>
  </sheetViews>
  <sheetFormatPr defaultColWidth="3.8515625" defaultRowHeight="12.75"/>
  <cols>
    <col min="1" max="1" width="12.28125" style="0" customWidth="1"/>
    <col min="2" max="2" width="7.421875" style="0" customWidth="1"/>
    <col min="3" max="3" width="3.8515625" style="0" customWidth="1"/>
    <col min="4" max="4" width="11.421875" style="0" customWidth="1"/>
    <col min="5" max="5" width="4.00390625" style="0" customWidth="1"/>
    <col min="6" max="6" width="16.28125" style="0" bestFit="1" customWidth="1"/>
    <col min="7" max="7" width="3.8515625" style="0" customWidth="1"/>
    <col min="8" max="8" width="12.421875" style="0" bestFit="1" customWidth="1"/>
    <col min="9" max="9" width="1.421875" style="0" bestFit="1" customWidth="1"/>
    <col min="10" max="10" width="12.28125" style="0" bestFit="1" customWidth="1"/>
    <col min="11" max="11" width="1.8515625" style="0" bestFit="1" customWidth="1"/>
    <col min="12" max="12" width="13.421875" style="0" bestFit="1" customWidth="1"/>
  </cols>
  <sheetData>
    <row r="1" ht="18">
      <c r="A1" s="9" t="s">
        <v>65</v>
      </c>
    </row>
    <row r="3" spans="1:6" ht="15.75">
      <c r="A3" s="10" t="s">
        <v>66</v>
      </c>
      <c r="D3" s="11">
        <v>43008</v>
      </c>
      <c r="F3" s="12">
        <v>2096.86</v>
      </c>
    </row>
    <row r="6" spans="1:12" s="15" customFormat="1" ht="31.5">
      <c r="A6" s="27" t="s">
        <v>67</v>
      </c>
      <c r="B6" s="27"/>
      <c r="C6" s="13"/>
      <c r="D6" s="13"/>
      <c r="E6" s="13"/>
      <c r="F6" s="14" t="s">
        <v>127</v>
      </c>
      <c r="G6" s="14"/>
      <c r="H6" s="14" t="s">
        <v>129</v>
      </c>
      <c r="I6" s="14"/>
      <c r="J6" s="14" t="s">
        <v>130</v>
      </c>
      <c r="K6" s="14"/>
      <c r="L6" s="14" t="s">
        <v>131</v>
      </c>
    </row>
    <row r="7" spans="1:12" ht="15.75">
      <c r="A7" s="16">
        <v>1</v>
      </c>
      <c r="B7" s="10" t="s">
        <v>110</v>
      </c>
      <c r="F7" s="17">
        <v>0</v>
      </c>
      <c r="G7" s="17"/>
      <c r="H7" s="17">
        <v>0</v>
      </c>
      <c r="I7" s="17"/>
      <c r="J7" s="18">
        <v>0</v>
      </c>
      <c r="K7" s="17"/>
      <c r="L7" s="17">
        <f aca="true" t="shared" si="0" ref="L7:L21">H7-J7</f>
        <v>0</v>
      </c>
    </row>
    <row r="8" spans="1:12" ht="15.75">
      <c r="A8" s="16">
        <v>2</v>
      </c>
      <c r="B8" s="10" t="s">
        <v>68</v>
      </c>
      <c r="F8" s="17"/>
      <c r="G8" s="17"/>
      <c r="H8" s="17"/>
      <c r="I8" s="17"/>
      <c r="J8" s="17"/>
      <c r="K8" s="17"/>
      <c r="L8" s="17"/>
    </row>
    <row r="9" spans="1:12" ht="12.75">
      <c r="A9" s="19"/>
      <c r="B9" t="s">
        <v>64</v>
      </c>
      <c r="F9" s="17">
        <v>0</v>
      </c>
      <c r="G9" s="17"/>
      <c r="H9" s="17">
        <f>4026+1986</f>
        <v>6012</v>
      </c>
      <c r="I9" s="17"/>
      <c r="J9" s="17">
        <v>2989</v>
      </c>
      <c r="K9" s="17"/>
      <c r="L9" s="17">
        <f t="shared" si="0"/>
        <v>3023</v>
      </c>
    </row>
    <row r="10" spans="1:12" ht="12.75">
      <c r="A10" s="19"/>
      <c r="B10" t="s">
        <v>69</v>
      </c>
      <c r="F10" s="17">
        <v>0</v>
      </c>
      <c r="G10" s="17"/>
      <c r="H10" s="17">
        <v>0</v>
      </c>
      <c r="I10" s="17"/>
      <c r="J10" s="17">
        <v>0</v>
      </c>
      <c r="K10" s="17"/>
      <c r="L10" s="17">
        <f t="shared" si="0"/>
        <v>0</v>
      </c>
    </row>
    <row r="11" spans="2:12" ht="12.75">
      <c r="B11" t="s">
        <v>70</v>
      </c>
      <c r="F11" s="17">
        <v>0</v>
      </c>
      <c r="G11" s="17"/>
      <c r="H11" s="17">
        <v>0</v>
      </c>
      <c r="I11" s="17"/>
      <c r="J11" s="17">
        <v>0</v>
      </c>
      <c r="K11" s="17"/>
      <c r="L11" s="17">
        <f t="shared" si="0"/>
        <v>0</v>
      </c>
    </row>
    <row r="12" spans="2:12" ht="12.75">
      <c r="B12" t="s">
        <v>71</v>
      </c>
      <c r="F12" s="17">
        <v>0</v>
      </c>
      <c r="G12" s="17"/>
      <c r="H12" s="17">
        <v>0</v>
      </c>
      <c r="I12" s="17"/>
      <c r="J12" s="17">
        <v>0</v>
      </c>
      <c r="K12" s="17"/>
      <c r="L12" s="17">
        <f t="shared" si="0"/>
        <v>0</v>
      </c>
    </row>
    <row r="13" spans="2:12" ht="12.75">
      <c r="B13" t="s">
        <v>51</v>
      </c>
      <c r="F13" s="17">
        <v>0</v>
      </c>
      <c r="G13" s="17"/>
      <c r="H13" s="17">
        <v>0</v>
      </c>
      <c r="I13" s="17"/>
      <c r="J13" s="17">
        <v>0</v>
      </c>
      <c r="K13" s="17"/>
      <c r="L13" s="17">
        <f t="shared" si="0"/>
        <v>0</v>
      </c>
    </row>
    <row r="14" spans="2:12" ht="12.75">
      <c r="B14" t="s">
        <v>72</v>
      </c>
      <c r="F14" s="17">
        <v>0</v>
      </c>
      <c r="G14" s="17"/>
      <c r="H14" s="17">
        <v>0</v>
      </c>
      <c r="I14" s="17"/>
      <c r="J14" s="17">
        <v>0</v>
      </c>
      <c r="K14" s="17"/>
      <c r="L14" s="17">
        <f t="shared" si="0"/>
        <v>0</v>
      </c>
    </row>
    <row r="15" spans="2:12" ht="12.75">
      <c r="B15" t="s">
        <v>73</v>
      </c>
      <c r="F15" s="17">
        <v>0</v>
      </c>
      <c r="G15" s="17"/>
      <c r="H15" s="17">
        <v>0</v>
      </c>
      <c r="I15" s="17"/>
      <c r="J15" s="17">
        <v>0</v>
      </c>
      <c r="K15" s="17"/>
      <c r="L15" s="17">
        <f t="shared" si="0"/>
        <v>0</v>
      </c>
    </row>
    <row r="16" spans="2:12" ht="12.75">
      <c r="B16" t="s">
        <v>74</v>
      </c>
      <c r="F16" s="17">
        <v>0</v>
      </c>
      <c r="G16" s="17"/>
      <c r="H16" s="17">
        <v>0</v>
      </c>
      <c r="I16" s="17" t="s">
        <v>19</v>
      </c>
      <c r="J16" s="17">
        <v>0</v>
      </c>
      <c r="K16" s="17" t="s">
        <v>19</v>
      </c>
      <c r="L16" s="17">
        <f t="shared" si="0"/>
        <v>0</v>
      </c>
    </row>
    <row r="17" spans="2:12" ht="12.75">
      <c r="B17" t="s">
        <v>75</v>
      </c>
      <c r="F17" s="17">
        <v>0</v>
      </c>
      <c r="G17" s="17"/>
      <c r="H17" s="17">
        <v>0</v>
      </c>
      <c r="I17" s="17"/>
      <c r="J17" s="17">
        <v>0</v>
      </c>
      <c r="K17" s="17"/>
      <c r="L17" s="17">
        <f t="shared" si="0"/>
        <v>0</v>
      </c>
    </row>
    <row r="18" spans="2:12" ht="12.75">
      <c r="B18" t="s">
        <v>76</v>
      </c>
      <c r="F18" s="17">
        <v>0</v>
      </c>
      <c r="G18" s="17"/>
      <c r="H18" s="17">
        <v>0</v>
      </c>
      <c r="I18" s="17"/>
      <c r="J18" s="17">
        <v>0</v>
      </c>
      <c r="K18" s="17"/>
      <c r="L18" s="17">
        <f t="shared" si="0"/>
        <v>0</v>
      </c>
    </row>
    <row r="19" spans="1:12" s="5" customFormat="1" ht="12.75">
      <c r="A19" s="23"/>
      <c r="B19" s="5" t="s">
        <v>77</v>
      </c>
      <c r="F19" s="24">
        <v>0</v>
      </c>
      <c r="G19" s="24"/>
      <c r="H19" s="24">
        <v>0</v>
      </c>
      <c r="I19" s="24"/>
      <c r="J19" s="24">
        <v>0</v>
      </c>
      <c r="K19" s="24"/>
      <c r="L19" s="24">
        <f t="shared" si="0"/>
        <v>0</v>
      </c>
    </row>
    <row r="20" spans="1:12" s="5" customFormat="1" ht="12.75">
      <c r="A20" s="23"/>
      <c r="B20" s="5" t="s">
        <v>11</v>
      </c>
      <c r="F20" s="24">
        <v>0</v>
      </c>
      <c r="G20" s="24"/>
      <c r="H20" s="24">
        <v>30</v>
      </c>
      <c r="I20" s="24"/>
      <c r="J20" s="24">
        <v>0</v>
      </c>
      <c r="K20" s="24" t="s">
        <v>19</v>
      </c>
      <c r="L20" s="24">
        <f t="shared" si="0"/>
        <v>30</v>
      </c>
    </row>
    <row r="21" spans="1:12" s="10" customFormat="1" ht="15.75">
      <c r="A21" s="16">
        <v>3</v>
      </c>
      <c r="B21" s="10" t="s">
        <v>78</v>
      </c>
      <c r="F21" s="21">
        <v>0</v>
      </c>
      <c r="G21" s="21"/>
      <c r="H21" s="21">
        <v>0</v>
      </c>
      <c r="I21" s="21"/>
      <c r="J21" s="21">
        <v>0</v>
      </c>
      <c r="K21" s="21"/>
      <c r="L21" s="21">
        <f t="shared" si="0"/>
        <v>0</v>
      </c>
    </row>
    <row r="22" spans="1:12" s="10" customFormat="1" ht="15.75">
      <c r="A22" s="10" t="s">
        <v>79</v>
      </c>
      <c r="F22" s="20">
        <f>SUM(F7:F21)</f>
        <v>0</v>
      </c>
      <c r="G22" s="20"/>
      <c r="H22" s="20">
        <f>SUM(H7:H21)</f>
        <v>6042</v>
      </c>
      <c r="I22" s="20"/>
      <c r="J22" s="20">
        <f>SUM(J7:J21)</f>
        <v>2989</v>
      </c>
      <c r="K22" s="20"/>
      <c r="L22" s="20">
        <f>SUM(L7:L21)</f>
        <v>3053</v>
      </c>
    </row>
    <row r="23" spans="6:12" ht="12.75">
      <c r="F23" s="17"/>
      <c r="G23" s="17"/>
      <c r="H23" s="17"/>
      <c r="I23" s="17"/>
      <c r="J23" s="17"/>
      <c r="K23" s="17"/>
      <c r="L23" s="17"/>
    </row>
    <row r="24" spans="1:12" ht="15.75">
      <c r="A24" s="10" t="s">
        <v>80</v>
      </c>
      <c r="B24" s="10"/>
      <c r="F24" s="17"/>
      <c r="G24" s="17"/>
      <c r="H24" s="17"/>
      <c r="I24" s="17"/>
      <c r="J24" s="17"/>
      <c r="K24" s="17"/>
      <c r="L24" s="17"/>
    </row>
    <row r="25" spans="1:12" ht="15.75">
      <c r="A25" s="16">
        <v>1</v>
      </c>
      <c r="B25" s="10" t="s">
        <v>81</v>
      </c>
      <c r="F25" s="17"/>
      <c r="G25" s="17"/>
      <c r="H25" s="17"/>
      <c r="I25" s="17"/>
      <c r="J25" s="17"/>
      <c r="K25" s="17"/>
      <c r="L25" s="17"/>
    </row>
    <row r="26" spans="1:12" ht="12.75">
      <c r="A26" s="19"/>
      <c r="B26" t="s">
        <v>82</v>
      </c>
      <c r="F26" s="17">
        <v>1000</v>
      </c>
      <c r="G26" s="17"/>
      <c r="H26" s="17">
        <v>0</v>
      </c>
      <c r="I26" s="17"/>
      <c r="J26" s="17">
        <v>0</v>
      </c>
      <c r="K26" s="17"/>
      <c r="L26" s="17">
        <f>J26-H26</f>
        <v>0</v>
      </c>
    </row>
    <row r="27" spans="1:12" ht="12.75">
      <c r="A27" s="19"/>
      <c r="B27" t="s">
        <v>49</v>
      </c>
      <c r="F27" s="17">
        <v>350</v>
      </c>
      <c r="G27" s="17"/>
      <c r="H27" s="17">
        <v>0</v>
      </c>
      <c r="I27" s="17"/>
      <c r="J27" s="17">
        <v>0</v>
      </c>
      <c r="K27" s="17"/>
      <c r="L27" s="17">
        <f aca="true" t="shared" si="1" ref="L27:L61">J27-H27</f>
        <v>0</v>
      </c>
    </row>
    <row r="28" spans="1:12" ht="12.75">
      <c r="A28" s="19"/>
      <c r="B28" t="s">
        <v>83</v>
      </c>
      <c r="F28" s="17">
        <v>3500</v>
      </c>
      <c r="G28" s="17"/>
      <c r="H28" s="17">
        <v>0</v>
      </c>
      <c r="I28" s="17"/>
      <c r="J28" s="17">
        <v>0</v>
      </c>
      <c r="K28" s="17"/>
      <c r="L28" s="17">
        <f t="shared" si="1"/>
        <v>0</v>
      </c>
    </row>
    <row r="29" spans="2:12" ht="12.75">
      <c r="B29" t="s">
        <v>84</v>
      </c>
      <c r="F29" s="17">
        <v>315</v>
      </c>
      <c r="G29" s="17"/>
      <c r="H29" s="17">
        <v>0</v>
      </c>
      <c r="I29" s="17"/>
      <c r="J29" s="17">
        <v>0</v>
      </c>
      <c r="K29" s="17"/>
      <c r="L29" s="17">
        <f t="shared" si="1"/>
        <v>0</v>
      </c>
    </row>
    <row r="30" spans="2:12" ht="12.75">
      <c r="B30" t="s">
        <v>85</v>
      </c>
      <c r="F30" s="17">
        <v>100</v>
      </c>
      <c r="G30" s="17"/>
      <c r="H30" s="17">
        <v>0</v>
      </c>
      <c r="I30" s="17"/>
      <c r="J30" s="17">
        <v>0</v>
      </c>
      <c r="K30" s="17"/>
      <c r="L30" s="17">
        <f t="shared" si="1"/>
        <v>0</v>
      </c>
    </row>
    <row r="31" spans="6:12" ht="12.75">
      <c r="F31" s="17"/>
      <c r="G31" s="17"/>
      <c r="H31" s="17"/>
      <c r="I31" s="17"/>
      <c r="J31" s="17"/>
      <c r="K31" s="17"/>
      <c r="L31" s="17"/>
    </row>
    <row r="32" spans="1:12" ht="15.75">
      <c r="A32" s="16">
        <v>2</v>
      </c>
      <c r="B32" s="10" t="s">
        <v>86</v>
      </c>
      <c r="F32" s="17"/>
      <c r="G32" s="17"/>
      <c r="H32" s="17"/>
      <c r="I32" s="17"/>
      <c r="J32" s="17"/>
      <c r="K32" s="17"/>
      <c r="L32" s="17"/>
    </row>
    <row r="33" spans="1:12" ht="12.75">
      <c r="A33" s="19"/>
      <c r="B33" t="s">
        <v>39</v>
      </c>
      <c r="F33" s="17">
        <v>150</v>
      </c>
      <c r="G33" s="17"/>
      <c r="H33" s="17">
        <v>0</v>
      </c>
      <c r="I33" s="17"/>
      <c r="J33" s="17">
        <v>0</v>
      </c>
      <c r="K33" s="17"/>
      <c r="L33" s="17">
        <v>0</v>
      </c>
    </row>
    <row r="34" spans="2:12" ht="12.75">
      <c r="B34" t="s">
        <v>43</v>
      </c>
      <c r="F34" s="17">
        <v>300</v>
      </c>
      <c r="G34" s="17"/>
      <c r="H34" s="17">
        <v>0</v>
      </c>
      <c r="I34" s="17"/>
      <c r="J34" s="17">
        <v>0</v>
      </c>
      <c r="K34" s="17"/>
      <c r="L34" s="17">
        <v>0</v>
      </c>
    </row>
    <row r="35" spans="2:12" ht="12.75">
      <c r="B35" t="s">
        <v>87</v>
      </c>
      <c r="F35" s="17">
        <v>100</v>
      </c>
      <c r="G35" s="17"/>
      <c r="H35" s="17">
        <v>0</v>
      </c>
      <c r="I35" s="17"/>
      <c r="J35" s="17">
        <v>0</v>
      </c>
      <c r="K35" s="17"/>
      <c r="L35" s="17">
        <v>0</v>
      </c>
    </row>
    <row r="36" spans="2:12" ht="12.75">
      <c r="B36" t="s">
        <v>88</v>
      </c>
      <c r="F36" s="17">
        <v>2200</v>
      </c>
      <c r="G36" s="17"/>
      <c r="H36" s="17">
        <v>0</v>
      </c>
      <c r="I36" s="17"/>
      <c r="J36" s="17">
        <v>0</v>
      </c>
      <c r="K36" s="17"/>
      <c r="L36" s="17">
        <v>0</v>
      </c>
    </row>
    <row r="37" spans="2:12" ht="12.75">
      <c r="B37" t="s">
        <v>44</v>
      </c>
      <c r="F37" s="17">
        <v>250</v>
      </c>
      <c r="G37" s="17"/>
      <c r="H37" s="17">
        <v>0</v>
      </c>
      <c r="I37" s="17"/>
      <c r="J37" s="17">
        <v>0</v>
      </c>
      <c r="K37" s="17"/>
      <c r="L37" s="17">
        <v>0</v>
      </c>
    </row>
    <row r="38" spans="2:12" ht="12.75">
      <c r="B38" t="s">
        <v>89</v>
      </c>
      <c r="F38" s="17">
        <v>150</v>
      </c>
      <c r="G38" s="17"/>
      <c r="H38" s="17">
        <v>0</v>
      </c>
      <c r="I38" s="17"/>
      <c r="J38" s="17">
        <v>0</v>
      </c>
      <c r="K38" s="17"/>
      <c r="L38" s="17">
        <v>0</v>
      </c>
    </row>
    <row r="39" spans="2:12" ht="12.75">
      <c r="B39" t="s">
        <v>25</v>
      </c>
      <c r="F39" s="17">
        <v>3000</v>
      </c>
      <c r="G39" s="17"/>
      <c r="H39" s="17">
        <v>0</v>
      </c>
      <c r="I39" s="17"/>
      <c r="J39" s="17">
        <v>0</v>
      </c>
      <c r="K39" s="17"/>
      <c r="L39" s="17">
        <v>0</v>
      </c>
    </row>
    <row r="40" spans="2:12" ht="12.75">
      <c r="B40" t="s">
        <v>90</v>
      </c>
      <c r="F40" s="17">
        <v>1500</v>
      </c>
      <c r="G40" s="17"/>
      <c r="H40" s="17">
        <v>0</v>
      </c>
      <c r="I40" s="17"/>
      <c r="J40" s="17">
        <v>0</v>
      </c>
      <c r="K40" s="17"/>
      <c r="L40" s="17">
        <v>0</v>
      </c>
    </row>
    <row r="41" spans="2:12" ht="12.75">
      <c r="B41" t="s">
        <v>91</v>
      </c>
      <c r="F41" s="17">
        <v>350</v>
      </c>
      <c r="G41" s="17"/>
      <c r="H41" s="17">
        <v>0</v>
      </c>
      <c r="I41" s="17"/>
      <c r="J41" s="17">
        <v>0</v>
      </c>
      <c r="K41" s="17"/>
      <c r="L41" s="17">
        <f>J41-H41</f>
        <v>0</v>
      </c>
    </row>
    <row r="42" spans="2:12" ht="12.75">
      <c r="B42" t="s">
        <v>92</v>
      </c>
      <c r="F42" s="17">
        <v>250</v>
      </c>
      <c r="G42" s="17"/>
      <c r="H42" s="17">
        <v>0</v>
      </c>
      <c r="I42" s="17"/>
      <c r="J42" s="17">
        <v>0</v>
      </c>
      <c r="K42" s="17"/>
      <c r="L42" s="17">
        <f>J42-H42</f>
        <v>0</v>
      </c>
    </row>
    <row r="43" spans="6:12" s="10" customFormat="1" ht="15.75">
      <c r="F43" s="21"/>
      <c r="G43" s="21"/>
      <c r="H43" s="21"/>
      <c r="I43" s="21"/>
      <c r="J43" s="21"/>
      <c r="K43" s="21"/>
      <c r="L43" s="21"/>
    </row>
    <row r="44" spans="6:12" ht="12.75">
      <c r="F44" s="17"/>
      <c r="G44" s="17"/>
      <c r="H44" s="17"/>
      <c r="I44" s="17"/>
      <c r="J44" s="17"/>
      <c r="K44" s="17"/>
      <c r="L44" s="17"/>
    </row>
    <row r="45" spans="1:12" ht="15.75">
      <c r="A45" s="16">
        <v>3</v>
      </c>
      <c r="B45" s="10" t="s">
        <v>93</v>
      </c>
      <c r="F45" s="17"/>
      <c r="G45" s="17"/>
      <c r="H45" s="17"/>
      <c r="I45" s="17"/>
      <c r="J45" s="17"/>
      <c r="K45" s="17"/>
      <c r="L45" s="17"/>
    </row>
    <row r="46" spans="2:12" ht="12.75">
      <c r="B46" t="s">
        <v>94</v>
      </c>
      <c r="F46" s="17">
        <v>500</v>
      </c>
      <c r="G46" s="17"/>
      <c r="H46" s="17">
        <v>0</v>
      </c>
      <c r="I46" s="17"/>
      <c r="J46" s="17">
        <v>0</v>
      </c>
      <c r="K46" s="17"/>
      <c r="L46" s="17">
        <f t="shared" si="1"/>
        <v>0</v>
      </c>
    </row>
    <row r="47" spans="2:12" ht="12.75">
      <c r="B47" t="s">
        <v>95</v>
      </c>
      <c r="F47" s="17">
        <v>750</v>
      </c>
      <c r="G47" s="17"/>
      <c r="H47" s="17">
        <v>0</v>
      </c>
      <c r="I47" s="17"/>
      <c r="J47" s="17">
        <v>0</v>
      </c>
      <c r="K47" s="17"/>
      <c r="L47" s="17">
        <f t="shared" si="1"/>
        <v>0</v>
      </c>
    </row>
    <row r="48" spans="1:12" ht="12.75">
      <c r="A48" s="19"/>
      <c r="B48" t="s">
        <v>96</v>
      </c>
      <c r="F48" s="17">
        <v>1450</v>
      </c>
      <c r="G48" s="17"/>
      <c r="H48" s="17">
        <v>0</v>
      </c>
      <c r="I48" s="17"/>
      <c r="J48" s="17">
        <v>0</v>
      </c>
      <c r="K48" s="17"/>
      <c r="L48" s="17">
        <v>0</v>
      </c>
    </row>
    <row r="49" spans="2:12" ht="12.75">
      <c r="B49" t="s">
        <v>97</v>
      </c>
      <c r="F49" s="17">
        <v>200</v>
      </c>
      <c r="G49" s="17"/>
      <c r="H49" s="17">
        <v>0</v>
      </c>
      <c r="I49" s="17"/>
      <c r="J49" s="17">
        <v>0</v>
      </c>
      <c r="K49" s="17"/>
      <c r="L49" s="17">
        <f t="shared" si="1"/>
        <v>0</v>
      </c>
    </row>
    <row r="50" spans="1:12" ht="12.75">
      <c r="A50" s="19"/>
      <c r="B50" t="s">
        <v>98</v>
      </c>
      <c r="F50" s="17">
        <v>300</v>
      </c>
      <c r="G50" s="17"/>
      <c r="H50" s="17">
        <v>0</v>
      </c>
      <c r="I50" s="17"/>
      <c r="J50" s="17">
        <v>0</v>
      </c>
      <c r="K50" s="17"/>
      <c r="L50" s="17">
        <f t="shared" si="1"/>
        <v>0</v>
      </c>
    </row>
    <row r="51" spans="1:12" ht="12.75">
      <c r="A51" s="19"/>
      <c r="F51" s="17"/>
      <c r="G51" s="17"/>
      <c r="H51" s="17"/>
      <c r="I51" s="17"/>
      <c r="J51" s="17"/>
      <c r="K51" s="17"/>
      <c r="L51" s="17"/>
    </row>
    <row r="52" spans="1:12" ht="15.75">
      <c r="A52" s="16">
        <v>4</v>
      </c>
      <c r="B52" s="10" t="s">
        <v>99</v>
      </c>
      <c r="F52" s="17"/>
      <c r="G52" s="17"/>
      <c r="H52" s="17"/>
      <c r="I52" s="17"/>
      <c r="J52" s="17"/>
      <c r="K52" s="17"/>
      <c r="L52" s="17"/>
    </row>
    <row r="53" spans="2:12" ht="12.75">
      <c r="B53" t="s">
        <v>100</v>
      </c>
      <c r="F53" s="17">
        <v>3000</v>
      </c>
      <c r="G53" s="17"/>
      <c r="H53" s="17">
        <v>0</v>
      </c>
      <c r="I53" s="17"/>
      <c r="J53" s="17">
        <v>0</v>
      </c>
      <c r="K53" s="17"/>
      <c r="L53" s="17">
        <f t="shared" si="1"/>
        <v>0</v>
      </c>
    </row>
    <row r="54" spans="2:12" ht="12.75">
      <c r="B54" t="s">
        <v>101</v>
      </c>
      <c r="F54" s="17">
        <v>195</v>
      </c>
      <c r="G54" s="17"/>
      <c r="H54" s="17">
        <v>0</v>
      </c>
      <c r="I54" s="17"/>
      <c r="J54" s="17">
        <v>0</v>
      </c>
      <c r="K54" s="17"/>
      <c r="L54" s="17">
        <f t="shared" si="1"/>
        <v>0</v>
      </c>
    </row>
    <row r="55" spans="2:12" ht="12.75">
      <c r="B55" t="s">
        <v>102</v>
      </c>
      <c r="F55" s="17">
        <v>200</v>
      </c>
      <c r="G55" s="17"/>
      <c r="H55" s="17">
        <v>0</v>
      </c>
      <c r="I55" s="17"/>
      <c r="J55" s="17">
        <v>0</v>
      </c>
      <c r="K55" s="17"/>
      <c r="L55" s="17">
        <f t="shared" si="1"/>
        <v>0</v>
      </c>
    </row>
    <row r="56" spans="2:12" ht="12.75">
      <c r="B56" t="s">
        <v>103</v>
      </c>
      <c r="F56" s="17">
        <v>75</v>
      </c>
      <c r="G56" s="17"/>
      <c r="H56" s="17">
        <v>0</v>
      </c>
      <c r="I56" s="17"/>
      <c r="J56" s="17">
        <v>0</v>
      </c>
      <c r="K56" s="17"/>
      <c r="L56" s="17">
        <f t="shared" si="1"/>
        <v>0</v>
      </c>
    </row>
    <row r="57" spans="2:12" ht="12.75">
      <c r="B57" t="s">
        <v>104</v>
      </c>
      <c r="F57" s="17">
        <v>50</v>
      </c>
      <c r="G57" s="17"/>
      <c r="H57" s="17">
        <v>0</v>
      </c>
      <c r="I57" s="17"/>
      <c r="J57" s="17">
        <v>0</v>
      </c>
      <c r="K57" s="17"/>
      <c r="L57" s="17">
        <f t="shared" si="1"/>
        <v>0</v>
      </c>
    </row>
    <row r="58" spans="2:12" ht="12.75">
      <c r="B58" t="s">
        <v>105</v>
      </c>
      <c r="F58" s="17">
        <v>150</v>
      </c>
      <c r="G58" s="17"/>
      <c r="H58" s="17">
        <v>0</v>
      </c>
      <c r="I58" s="17"/>
      <c r="J58" s="17">
        <v>0</v>
      </c>
      <c r="K58" s="17"/>
      <c r="L58" s="17">
        <f t="shared" si="1"/>
        <v>0</v>
      </c>
    </row>
    <row r="59" spans="2:12" ht="12.75">
      <c r="B59" t="s">
        <v>106</v>
      </c>
      <c r="F59" s="17">
        <v>50</v>
      </c>
      <c r="G59" s="17"/>
      <c r="H59" s="17">
        <v>0</v>
      </c>
      <c r="I59" s="17"/>
      <c r="J59" s="17">
        <v>0</v>
      </c>
      <c r="K59" s="17"/>
      <c r="L59" s="17">
        <f t="shared" si="1"/>
        <v>0</v>
      </c>
    </row>
    <row r="60" spans="2:12" ht="12.75">
      <c r="B60" t="s">
        <v>41</v>
      </c>
      <c r="F60" s="17">
        <v>20</v>
      </c>
      <c r="G60" s="17"/>
      <c r="H60" s="17">
        <v>0</v>
      </c>
      <c r="I60" s="17"/>
      <c r="J60" s="17">
        <v>0</v>
      </c>
      <c r="K60" s="17"/>
      <c r="L60" s="17">
        <f t="shared" si="1"/>
        <v>0</v>
      </c>
    </row>
    <row r="61" spans="2:12" ht="12.75">
      <c r="B61" t="s">
        <v>107</v>
      </c>
      <c r="F61" s="17">
        <v>5</v>
      </c>
      <c r="G61" s="17"/>
      <c r="H61" s="17">
        <v>-5</v>
      </c>
      <c r="I61" s="17"/>
      <c r="J61" s="17">
        <v>0</v>
      </c>
      <c r="K61" s="17"/>
      <c r="L61" s="17">
        <f t="shared" si="1"/>
        <v>5</v>
      </c>
    </row>
    <row r="62" spans="6:12" ht="12.75">
      <c r="F62" s="17"/>
      <c r="G62" s="17"/>
      <c r="H62" s="17"/>
      <c r="I62" s="17"/>
      <c r="J62" s="17"/>
      <c r="K62" s="17"/>
      <c r="L62" s="17"/>
    </row>
    <row r="63" spans="1:12" s="10" customFormat="1" ht="15.75">
      <c r="A63" s="10" t="s">
        <v>108</v>
      </c>
      <c r="F63" s="20">
        <f>SUM(F26:F61)</f>
        <v>20460</v>
      </c>
      <c r="G63" s="20"/>
      <c r="H63" s="20">
        <f>SUM(H26:H61)</f>
        <v>-5</v>
      </c>
      <c r="I63" s="20"/>
      <c r="J63" s="20">
        <f>SUM(J26:J61)</f>
        <v>0</v>
      </c>
      <c r="K63" s="20"/>
      <c r="L63" s="20">
        <f>SUM(L26:L61)</f>
        <v>5</v>
      </c>
    </row>
    <row r="64" spans="6:12" s="10" customFormat="1" ht="15.75">
      <c r="F64" s="21"/>
      <c r="G64" s="21"/>
      <c r="H64" s="21"/>
      <c r="I64" s="21"/>
      <c r="J64" s="21"/>
      <c r="K64" s="21"/>
      <c r="L64" s="21"/>
    </row>
    <row r="65" spans="1:12" s="10" customFormat="1" ht="15.75">
      <c r="A65" s="10" t="s">
        <v>109</v>
      </c>
      <c r="F65" s="12">
        <f>F3+L22+L63</f>
        <v>5154.860000000001</v>
      </c>
      <c r="G65" s="21"/>
      <c r="H65" s="21"/>
      <c r="I65" s="21"/>
      <c r="J65" s="21"/>
      <c r="K65" s="21"/>
      <c r="L65" s="21"/>
    </row>
    <row r="66" spans="6:12" ht="12.75">
      <c r="F66" s="17"/>
      <c r="G66" s="17"/>
      <c r="H66" s="17"/>
      <c r="I66" s="17"/>
      <c r="J66" s="17"/>
      <c r="K66" s="17"/>
      <c r="L66" s="17"/>
    </row>
    <row r="67" spans="6:12" ht="12.75">
      <c r="F67" s="17"/>
      <c r="G67" s="17"/>
      <c r="H67" s="17"/>
      <c r="I67" s="17"/>
      <c r="J67" s="17"/>
      <c r="K67" s="17"/>
      <c r="L67" s="17"/>
    </row>
    <row r="68" spans="6:12" ht="12.75">
      <c r="F68" s="17"/>
      <c r="G68" s="17"/>
      <c r="H68" s="17"/>
      <c r="I68" s="17"/>
      <c r="J68" s="17"/>
      <c r="K68" s="17"/>
      <c r="L68" s="17"/>
    </row>
    <row r="69" spans="3:12" ht="12.75">
      <c r="C69" s="28"/>
      <c r="D69" s="28"/>
      <c r="E69" s="17"/>
      <c r="F69" s="17"/>
      <c r="G69" s="17"/>
      <c r="H69" s="17"/>
      <c r="I69" s="17"/>
      <c r="J69" s="17"/>
      <c r="K69" s="17"/>
      <c r="L69" s="17"/>
    </row>
    <row r="70" spans="3:12" ht="12.75">
      <c r="C70" s="28"/>
      <c r="D70" s="28"/>
      <c r="E70" s="17"/>
      <c r="F70" s="17"/>
      <c r="G70" s="17"/>
      <c r="H70" s="17"/>
      <c r="I70" s="17"/>
      <c r="J70" s="17"/>
      <c r="K70" s="17"/>
      <c r="L70" s="17"/>
    </row>
    <row r="71" spans="3:12" ht="12.75">
      <c r="C71" s="28"/>
      <c r="D71" s="28"/>
      <c r="E71" s="17"/>
      <c r="F71" s="17"/>
      <c r="G71" s="17"/>
      <c r="H71" s="17"/>
      <c r="I71" s="17"/>
      <c r="J71" s="17"/>
      <c r="K71" s="17"/>
      <c r="L71" s="17"/>
    </row>
    <row r="72" spans="3:12" s="10" customFormat="1" ht="15.75">
      <c r="C72" s="26"/>
      <c r="D72" s="26"/>
      <c r="E72" s="20"/>
      <c r="F72" s="21"/>
      <c r="G72" s="21"/>
      <c r="H72" s="21"/>
      <c r="I72" s="21"/>
      <c r="J72" s="21"/>
      <c r="K72" s="21"/>
      <c r="L72" s="21"/>
    </row>
    <row r="73" spans="6:12" ht="12.75">
      <c r="F73" s="17"/>
      <c r="G73" s="17"/>
      <c r="H73" s="17"/>
      <c r="I73" s="17"/>
      <c r="J73" s="17"/>
      <c r="K73" s="17"/>
      <c r="L73" s="17"/>
    </row>
    <row r="74" spans="3:7" ht="12.75">
      <c r="C74" s="22"/>
      <c r="D74" s="22"/>
      <c r="E74" s="22"/>
      <c r="F74" s="22"/>
      <c r="G74" s="22"/>
    </row>
  </sheetData>
  <sheetProtection/>
  <mergeCells count="5">
    <mergeCell ref="C72:D72"/>
    <mergeCell ref="A6:B6"/>
    <mergeCell ref="C69:D69"/>
    <mergeCell ref="C70:D70"/>
    <mergeCell ref="C71:D71"/>
  </mergeCells>
  <printOptions/>
  <pageMargins left="0.14" right="0.12" top="0.16" bottom="0.12" header="0.17" footer="0.12"/>
  <pageSetup orientation="portrait" scale="84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39" sqref="A39"/>
    </sheetView>
  </sheetViews>
  <sheetFormatPr defaultColWidth="8.8515625" defaultRowHeight="12.75"/>
  <cols>
    <col min="1" max="1" width="35.140625" style="0" customWidth="1"/>
    <col min="2" max="6" width="16.00390625" style="0" bestFit="1" customWidth="1"/>
  </cols>
  <sheetData>
    <row r="1" spans="1:6" s="4" customFormat="1" ht="20.25">
      <c r="A1" s="4" t="s">
        <v>0</v>
      </c>
      <c r="B1" s="4" t="s">
        <v>20</v>
      </c>
      <c r="C1" s="4" t="s">
        <v>21</v>
      </c>
      <c r="D1" s="4" t="s">
        <v>22</v>
      </c>
      <c r="E1" s="4" t="s">
        <v>23</v>
      </c>
      <c r="F1" s="4" t="s">
        <v>24</v>
      </c>
    </row>
    <row r="2" ht="12.75">
      <c r="A2" s="3" t="s">
        <v>25</v>
      </c>
    </row>
    <row r="3" spans="1:6" ht="12.75">
      <c r="A3" s="6" t="s">
        <v>26</v>
      </c>
      <c r="D3">
        <v>532.35</v>
      </c>
      <c r="E3">
        <f>376.2+80</f>
        <v>456.2</v>
      </c>
      <c r="F3">
        <v>517.5</v>
      </c>
    </row>
    <row r="4" spans="1:6" ht="12.75">
      <c r="A4" s="6" t="s">
        <v>27</v>
      </c>
      <c r="E4">
        <v>536.4</v>
      </c>
      <c r="F4">
        <v>360</v>
      </c>
    </row>
    <row r="5" spans="1:6" ht="12.75">
      <c r="A5" s="6" t="s">
        <v>28</v>
      </c>
      <c r="D5">
        <v>180</v>
      </c>
      <c r="E5">
        <v>141.75</v>
      </c>
      <c r="F5">
        <f>180+180</f>
        <v>360</v>
      </c>
    </row>
    <row r="6" spans="1:5" ht="12.75">
      <c r="A6" s="6" t="s">
        <v>29</v>
      </c>
      <c r="D6">
        <f>169.65+169.65+165.6</f>
        <v>504.9</v>
      </c>
      <c r="E6">
        <f>201.15+204.75+418.5+156.15</f>
        <v>980.55</v>
      </c>
    </row>
    <row r="7" spans="1:6" ht="12.75">
      <c r="A7" s="6" t="s">
        <v>30</v>
      </c>
      <c r="F7">
        <v>180</v>
      </c>
    </row>
    <row r="8" spans="1:6" ht="12.75">
      <c r="A8" s="6" t="s">
        <v>31</v>
      </c>
      <c r="D8">
        <v>407.7</v>
      </c>
      <c r="F8">
        <f>270.9+150.75</f>
        <v>421.65</v>
      </c>
    </row>
    <row r="9" ht="12.75">
      <c r="A9" s="5"/>
    </row>
    <row r="10" spans="1:4" ht="12.75">
      <c r="A10" s="5" t="s">
        <v>32</v>
      </c>
      <c r="C10">
        <f>250</f>
        <v>250</v>
      </c>
      <c r="D10">
        <f>726</f>
        <v>726</v>
      </c>
    </row>
    <row r="11" spans="1:6" ht="12.75">
      <c r="A11" s="5" t="s">
        <v>52</v>
      </c>
      <c r="C11">
        <f>268+218</f>
        <v>486</v>
      </c>
      <c r="E11">
        <f>973+1027</f>
        <v>2000</v>
      </c>
      <c r="F11">
        <v>1500</v>
      </c>
    </row>
    <row r="12" spans="1:6" ht="12.75">
      <c r="A12" s="5" t="s">
        <v>33</v>
      </c>
      <c r="C12">
        <f>100+100+100+100+100+100+100+100</f>
        <v>800</v>
      </c>
      <c r="D12">
        <f>100+100+100+100+100+100+100+100+100+100+100+100+100+100</f>
        <v>1400</v>
      </c>
      <c r="E12">
        <f>100+100+100+100+100+100+100+100+100+100+100+100+100+100+100</f>
        <v>1500</v>
      </c>
      <c r="F12">
        <f>100+100+100+100+100+100+100+100</f>
        <v>800</v>
      </c>
    </row>
    <row r="13" spans="1:6" ht="12.75">
      <c r="A13" s="5" t="s">
        <v>35</v>
      </c>
      <c r="D13">
        <f>46.14+1530</f>
        <v>1576.14</v>
      </c>
      <c r="E13">
        <f>17.87+32.17+1120</f>
        <v>1170.04</v>
      </c>
      <c r="F13">
        <f>360+36.14+1264</f>
        <v>1660.1399999999999</v>
      </c>
    </row>
    <row r="14" spans="1:5" ht="12.75">
      <c r="A14" s="5" t="s">
        <v>61</v>
      </c>
      <c r="C14">
        <v>125</v>
      </c>
      <c r="D14">
        <v>250</v>
      </c>
      <c r="E14">
        <f>115+230</f>
        <v>345</v>
      </c>
    </row>
    <row r="15" spans="1:5" ht="12.75">
      <c r="A15" s="5" t="s">
        <v>36</v>
      </c>
      <c r="C15">
        <v>108</v>
      </c>
      <c r="E15">
        <v>185.25</v>
      </c>
    </row>
    <row r="16" spans="1:5" ht="12.75">
      <c r="A16" s="5" t="s">
        <v>55</v>
      </c>
      <c r="B16">
        <f>285.88</f>
        <v>285.88</v>
      </c>
      <c r="C16">
        <v>104.95</v>
      </c>
      <c r="D16">
        <f>90.63</f>
        <v>90.63</v>
      </c>
      <c r="E16">
        <f>194.9+99.84</f>
        <v>294.74</v>
      </c>
    </row>
    <row r="17" spans="1:6" ht="12.75">
      <c r="A17" s="5" t="s">
        <v>37</v>
      </c>
      <c r="D17">
        <f>325</f>
        <v>325</v>
      </c>
      <c r="F17">
        <f>3000+325+21.8+92.82</f>
        <v>3439.6200000000003</v>
      </c>
    </row>
    <row r="18" spans="1:6" ht="12.75">
      <c r="A18" s="5" t="s">
        <v>38</v>
      </c>
      <c r="D18">
        <v>800</v>
      </c>
      <c r="E18">
        <v>100</v>
      </c>
      <c r="F18">
        <v>626</v>
      </c>
    </row>
    <row r="19" spans="1:5" ht="12.75">
      <c r="A19" s="5" t="s">
        <v>39</v>
      </c>
      <c r="C19">
        <v>500</v>
      </c>
      <c r="E19">
        <v>425</v>
      </c>
    </row>
    <row r="20" spans="1:5" ht="12.75">
      <c r="A20" s="5" t="s">
        <v>40</v>
      </c>
      <c r="E20">
        <v>480.25</v>
      </c>
    </row>
    <row r="21" spans="1:6" ht="12.75">
      <c r="A21" s="5" t="s">
        <v>41</v>
      </c>
      <c r="F21">
        <v>20</v>
      </c>
    </row>
    <row r="22" spans="1:6" ht="12.75">
      <c r="A22" s="5" t="s">
        <v>42</v>
      </c>
      <c r="C22">
        <f>50+150</f>
        <v>200</v>
      </c>
      <c r="F22">
        <v>150</v>
      </c>
    </row>
    <row r="23" spans="1:6" ht="12.75">
      <c r="A23" s="5" t="s">
        <v>43</v>
      </c>
      <c r="D23">
        <f>350+257</f>
        <v>607</v>
      </c>
      <c r="E23">
        <f>257+63.09</f>
        <v>320.09000000000003</v>
      </c>
      <c r="F23">
        <f>8.97+11.17+4.24+71.51</f>
        <v>95.89000000000001</v>
      </c>
    </row>
    <row r="24" spans="1:6" ht="12.75">
      <c r="A24" s="5" t="s">
        <v>44</v>
      </c>
      <c r="D24">
        <f>32.39+32.02</f>
        <v>64.41</v>
      </c>
      <c r="E24">
        <f>26.36+21.87</f>
        <v>48.230000000000004</v>
      </c>
      <c r="F24">
        <f>95.96+70.87</f>
        <v>166.82999999999998</v>
      </c>
    </row>
    <row r="25" spans="1:6" ht="12.75">
      <c r="A25" s="5" t="s">
        <v>45</v>
      </c>
      <c r="E25">
        <f>64.5+66.5+72.97</f>
        <v>203.97</v>
      </c>
      <c r="F25">
        <f>61.17+305.61</f>
        <v>366.78000000000003</v>
      </c>
    </row>
    <row r="26" spans="1:6" ht="12.75">
      <c r="A26" s="5" t="s">
        <v>46</v>
      </c>
      <c r="D26">
        <v>259.68</v>
      </c>
      <c r="E26">
        <v>436.8</v>
      </c>
      <c r="F26">
        <v>302.16</v>
      </c>
    </row>
    <row r="27" spans="1:6" ht="12.75">
      <c r="A27" s="5" t="s">
        <v>47</v>
      </c>
      <c r="C27">
        <f>100</f>
        <v>100</v>
      </c>
      <c r="E27">
        <f>30.23+61.81+114.22+204.31</f>
        <v>410.57</v>
      </c>
      <c r="F27">
        <f>116.22+60.39+70</f>
        <v>246.61</v>
      </c>
    </row>
    <row r="28" spans="1:6" ht="12.75">
      <c r="A28" s="5" t="s">
        <v>48</v>
      </c>
      <c r="E28">
        <f>128.59</f>
        <v>128.59</v>
      </c>
      <c r="F28">
        <f>266.02+375</f>
        <v>641.02</v>
      </c>
    </row>
    <row r="29" spans="1:6" ht="12.75">
      <c r="A29" s="5" t="s">
        <v>49</v>
      </c>
      <c r="F29">
        <f>225+250+190.35+65.69+75.71</f>
        <v>806.75</v>
      </c>
    </row>
    <row r="30" spans="1:6" ht="12.75">
      <c r="A30" s="5" t="s">
        <v>50</v>
      </c>
      <c r="F30">
        <v>169.8</v>
      </c>
    </row>
    <row r="31" spans="1:6" ht="12.75">
      <c r="A31" s="5" t="s">
        <v>51</v>
      </c>
      <c r="B31">
        <f>384</f>
        <v>384</v>
      </c>
      <c r="D31">
        <v>3158</v>
      </c>
      <c r="E31">
        <v>49</v>
      </c>
      <c r="F31">
        <v>558.75</v>
      </c>
    </row>
    <row r="32" spans="1:4" ht="12.75">
      <c r="A32" s="5" t="s">
        <v>53</v>
      </c>
      <c r="C32">
        <f>810+179</f>
        <v>989</v>
      </c>
      <c r="D32">
        <v>199.81</v>
      </c>
    </row>
    <row r="33" spans="1:5" ht="12.75">
      <c r="A33" s="5" t="s">
        <v>54</v>
      </c>
      <c r="E33">
        <v>52.84</v>
      </c>
    </row>
    <row r="34" spans="1:2" ht="12.75">
      <c r="A34" s="5" t="s">
        <v>59</v>
      </c>
      <c r="B34">
        <f>117.77+168.32</f>
        <v>286.09</v>
      </c>
    </row>
    <row r="35" spans="1:2" ht="12.75">
      <c r="A35" s="5" t="s">
        <v>60</v>
      </c>
      <c r="B35">
        <v>740</v>
      </c>
    </row>
    <row r="38" spans="1:6" ht="12.75">
      <c r="A38" t="s">
        <v>56</v>
      </c>
      <c r="D38">
        <f>SUM(D3:D37)</f>
        <v>11081.62</v>
      </c>
      <c r="E38">
        <f>SUM(E3:E37)</f>
        <v>10265.269999999999</v>
      </c>
      <c r="F38">
        <f>SUM(F3:F37)</f>
        <v>13389.5</v>
      </c>
    </row>
  </sheetData>
  <sheetProtection/>
  <printOptions/>
  <pageMargins left="0.75" right="0.75" top="1" bottom="1" header="0.5" footer="0.5"/>
  <pageSetup horizontalDpi="600" verticalDpi="6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D4" sqref="D4"/>
    </sheetView>
  </sheetViews>
  <sheetFormatPr defaultColWidth="3.8515625" defaultRowHeight="12.75"/>
  <cols>
    <col min="1" max="1" width="12.28125" style="0" customWidth="1"/>
    <col min="2" max="2" width="7.421875" style="0" customWidth="1"/>
    <col min="3" max="3" width="3.8515625" style="0" customWidth="1"/>
    <col min="4" max="4" width="11.421875" style="0" customWidth="1"/>
    <col min="5" max="5" width="4.00390625" style="0" customWidth="1"/>
    <col min="6" max="6" width="16.28125" style="0" bestFit="1" customWidth="1"/>
    <col min="7" max="7" width="3.8515625" style="0" customWidth="1"/>
    <col min="8" max="8" width="12.421875" style="0" bestFit="1" customWidth="1"/>
    <col min="9" max="9" width="1.421875" style="0" bestFit="1" customWidth="1"/>
    <col min="10" max="10" width="12.28125" style="0" bestFit="1" customWidth="1"/>
    <col min="11" max="11" width="1.8515625" style="0" bestFit="1" customWidth="1"/>
    <col min="12" max="12" width="13.421875" style="0" bestFit="1" customWidth="1"/>
  </cols>
  <sheetData>
    <row r="1" ht="18">
      <c r="A1" s="9" t="s">
        <v>65</v>
      </c>
    </row>
    <row r="3" spans="1:6" ht="15.75">
      <c r="A3" s="10" t="s">
        <v>66</v>
      </c>
      <c r="D3" s="11">
        <v>42977</v>
      </c>
      <c r="F3" s="12">
        <v>2096.86</v>
      </c>
    </row>
    <row r="6" spans="1:12" s="15" customFormat="1" ht="31.5">
      <c r="A6" s="27" t="s">
        <v>67</v>
      </c>
      <c r="B6" s="27"/>
      <c r="C6" s="13"/>
      <c r="D6" s="13"/>
      <c r="E6" s="13"/>
      <c r="F6" s="14" t="s">
        <v>127</v>
      </c>
      <c r="G6" s="14"/>
      <c r="H6" s="14" t="s">
        <v>129</v>
      </c>
      <c r="I6" s="14"/>
      <c r="J6" s="14" t="s">
        <v>130</v>
      </c>
      <c r="K6" s="14"/>
      <c r="L6" s="14" t="s">
        <v>131</v>
      </c>
    </row>
    <row r="7" spans="1:12" ht="15.75">
      <c r="A7" s="16">
        <v>1</v>
      </c>
      <c r="B7" s="10" t="s">
        <v>110</v>
      </c>
      <c r="F7" s="17">
        <v>0</v>
      </c>
      <c r="G7" s="17"/>
      <c r="H7" s="17">
        <v>0</v>
      </c>
      <c r="I7" s="17"/>
      <c r="J7" s="18">
        <v>0</v>
      </c>
      <c r="K7" s="17"/>
      <c r="L7" s="17">
        <f aca="true" t="shared" si="0" ref="L7:L21">H7-J7</f>
        <v>0</v>
      </c>
    </row>
    <row r="8" spans="1:12" ht="15.75">
      <c r="A8" s="16">
        <v>2</v>
      </c>
      <c r="B8" s="10" t="s">
        <v>68</v>
      </c>
      <c r="F8" s="17"/>
      <c r="G8" s="17"/>
      <c r="H8" s="17"/>
      <c r="I8" s="17"/>
      <c r="J8" s="17"/>
      <c r="K8" s="17"/>
      <c r="L8" s="17"/>
    </row>
    <row r="9" spans="1:12" ht="12.75">
      <c r="A9" s="19"/>
      <c r="B9" t="s">
        <v>64</v>
      </c>
      <c r="F9" s="17">
        <v>0</v>
      </c>
      <c r="G9" s="17"/>
      <c r="H9" s="17">
        <f>4026+1986</f>
        <v>6012</v>
      </c>
      <c r="I9" s="17"/>
      <c r="J9" s="17">
        <v>2989</v>
      </c>
      <c r="K9" s="17"/>
      <c r="L9" s="17">
        <f t="shared" si="0"/>
        <v>3023</v>
      </c>
    </row>
    <row r="10" spans="1:12" ht="12.75">
      <c r="A10" s="19"/>
      <c r="B10" t="s">
        <v>69</v>
      </c>
      <c r="F10" s="17">
        <v>0</v>
      </c>
      <c r="G10" s="17"/>
      <c r="H10" s="17">
        <v>0</v>
      </c>
      <c r="I10" s="17"/>
      <c r="J10" s="17">
        <v>0</v>
      </c>
      <c r="K10" s="17"/>
      <c r="L10" s="17">
        <f t="shared" si="0"/>
        <v>0</v>
      </c>
    </row>
    <row r="11" spans="2:12" ht="12.75">
      <c r="B11" t="s">
        <v>70</v>
      </c>
      <c r="F11" s="17">
        <v>0</v>
      </c>
      <c r="G11" s="17"/>
      <c r="H11" s="17">
        <v>0</v>
      </c>
      <c r="I11" s="17"/>
      <c r="J11" s="17">
        <v>0</v>
      </c>
      <c r="K11" s="17"/>
      <c r="L11" s="17">
        <f t="shared" si="0"/>
        <v>0</v>
      </c>
    </row>
    <row r="12" spans="2:12" ht="12.75">
      <c r="B12" t="s">
        <v>71</v>
      </c>
      <c r="F12" s="17">
        <v>0</v>
      </c>
      <c r="G12" s="17"/>
      <c r="H12" s="17">
        <v>0</v>
      </c>
      <c r="I12" s="17"/>
      <c r="J12" s="17">
        <v>0</v>
      </c>
      <c r="K12" s="17"/>
      <c r="L12" s="17">
        <f t="shared" si="0"/>
        <v>0</v>
      </c>
    </row>
    <row r="13" spans="2:12" ht="12.75">
      <c r="B13" t="s">
        <v>51</v>
      </c>
      <c r="F13" s="17">
        <v>0</v>
      </c>
      <c r="G13" s="17"/>
      <c r="H13" s="17">
        <v>0</v>
      </c>
      <c r="I13" s="17"/>
      <c r="J13" s="17">
        <v>0</v>
      </c>
      <c r="K13" s="17"/>
      <c r="L13" s="17">
        <f t="shared" si="0"/>
        <v>0</v>
      </c>
    </row>
    <row r="14" spans="2:12" ht="12.75">
      <c r="B14" t="s">
        <v>72</v>
      </c>
      <c r="F14" s="17">
        <v>0</v>
      </c>
      <c r="G14" s="17"/>
      <c r="H14" s="17">
        <v>0</v>
      </c>
      <c r="I14" s="17"/>
      <c r="J14" s="17">
        <v>0</v>
      </c>
      <c r="K14" s="17"/>
      <c r="L14" s="17">
        <f t="shared" si="0"/>
        <v>0</v>
      </c>
    </row>
    <row r="15" spans="2:12" ht="12.75">
      <c r="B15" t="s">
        <v>73</v>
      </c>
      <c r="F15" s="17">
        <v>0</v>
      </c>
      <c r="G15" s="17"/>
      <c r="H15" s="17">
        <v>0</v>
      </c>
      <c r="I15" s="17"/>
      <c r="J15" s="17">
        <v>0</v>
      </c>
      <c r="K15" s="17"/>
      <c r="L15" s="17">
        <f t="shared" si="0"/>
        <v>0</v>
      </c>
    </row>
    <row r="16" spans="2:12" ht="12.75">
      <c r="B16" t="s">
        <v>74</v>
      </c>
      <c r="F16" s="17">
        <v>0</v>
      </c>
      <c r="G16" s="17"/>
      <c r="H16" s="17">
        <v>0</v>
      </c>
      <c r="I16" s="17" t="s">
        <v>19</v>
      </c>
      <c r="J16" s="17">
        <v>0</v>
      </c>
      <c r="K16" s="17" t="s">
        <v>19</v>
      </c>
      <c r="L16" s="17">
        <f t="shared" si="0"/>
        <v>0</v>
      </c>
    </row>
    <row r="17" spans="2:12" ht="12.75">
      <c r="B17" t="s">
        <v>75</v>
      </c>
      <c r="F17" s="17">
        <v>0</v>
      </c>
      <c r="G17" s="17"/>
      <c r="H17" s="17">
        <v>0</v>
      </c>
      <c r="I17" s="17"/>
      <c r="J17" s="17">
        <v>0</v>
      </c>
      <c r="K17" s="17"/>
      <c r="L17" s="17">
        <f t="shared" si="0"/>
        <v>0</v>
      </c>
    </row>
    <row r="18" spans="2:12" ht="12.75">
      <c r="B18" t="s">
        <v>76</v>
      </c>
      <c r="F18" s="17">
        <v>0</v>
      </c>
      <c r="G18" s="17"/>
      <c r="H18" s="17">
        <v>0</v>
      </c>
      <c r="I18" s="17"/>
      <c r="J18" s="17">
        <v>0</v>
      </c>
      <c r="K18" s="17"/>
      <c r="L18" s="17">
        <f t="shared" si="0"/>
        <v>0</v>
      </c>
    </row>
    <row r="19" spans="1:12" s="5" customFormat="1" ht="12.75">
      <c r="A19" s="23"/>
      <c r="B19" s="5" t="s">
        <v>77</v>
      </c>
      <c r="F19" s="24">
        <v>0</v>
      </c>
      <c r="G19" s="24"/>
      <c r="H19" s="24">
        <v>0</v>
      </c>
      <c r="I19" s="24"/>
      <c r="J19" s="24">
        <v>0</v>
      </c>
      <c r="K19" s="24"/>
      <c r="L19" s="24">
        <f t="shared" si="0"/>
        <v>0</v>
      </c>
    </row>
    <row r="20" spans="1:12" s="5" customFormat="1" ht="12.75">
      <c r="A20" s="23"/>
      <c r="B20" s="5" t="s">
        <v>11</v>
      </c>
      <c r="F20" s="24">
        <v>0</v>
      </c>
      <c r="G20" s="24"/>
      <c r="H20" s="24">
        <v>30</v>
      </c>
      <c r="I20" s="24"/>
      <c r="J20" s="24">
        <v>0</v>
      </c>
      <c r="K20" s="24" t="s">
        <v>19</v>
      </c>
      <c r="L20" s="24">
        <f t="shared" si="0"/>
        <v>30</v>
      </c>
    </row>
    <row r="21" spans="1:12" s="10" customFormat="1" ht="15.75">
      <c r="A21" s="16">
        <v>3</v>
      </c>
      <c r="B21" s="10" t="s">
        <v>78</v>
      </c>
      <c r="F21" s="21">
        <v>0</v>
      </c>
      <c r="G21" s="21"/>
      <c r="H21" s="21">
        <v>0</v>
      </c>
      <c r="I21" s="21"/>
      <c r="J21" s="21">
        <v>0</v>
      </c>
      <c r="K21" s="21"/>
      <c r="L21" s="21">
        <f t="shared" si="0"/>
        <v>0</v>
      </c>
    </row>
    <row r="22" spans="1:12" s="10" customFormat="1" ht="15.75">
      <c r="A22" s="10" t="s">
        <v>79</v>
      </c>
      <c r="F22" s="20">
        <f>SUM(F7:F21)</f>
        <v>0</v>
      </c>
      <c r="G22" s="20"/>
      <c r="H22" s="20">
        <f>SUM(H7:H21)</f>
        <v>6042</v>
      </c>
      <c r="I22" s="20"/>
      <c r="J22" s="20">
        <f>SUM(J7:J21)</f>
        <v>2989</v>
      </c>
      <c r="K22" s="20"/>
      <c r="L22" s="20">
        <f>SUM(L7:L21)</f>
        <v>3053</v>
      </c>
    </row>
    <row r="23" spans="6:12" ht="12.75">
      <c r="F23" s="17"/>
      <c r="G23" s="17"/>
      <c r="H23" s="17"/>
      <c r="I23" s="17"/>
      <c r="J23" s="17"/>
      <c r="K23" s="17"/>
      <c r="L23" s="17"/>
    </row>
    <row r="24" spans="1:12" ht="15.75">
      <c r="A24" s="10" t="s">
        <v>80</v>
      </c>
      <c r="B24" s="10"/>
      <c r="F24" s="17"/>
      <c r="G24" s="17"/>
      <c r="H24" s="17"/>
      <c r="I24" s="17"/>
      <c r="J24" s="17"/>
      <c r="K24" s="17"/>
      <c r="L24" s="17"/>
    </row>
    <row r="25" spans="1:12" ht="15.75">
      <c r="A25" s="16">
        <v>1</v>
      </c>
      <c r="B25" s="10" t="s">
        <v>81</v>
      </c>
      <c r="F25" s="17"/>
      <c r="G25" s="17"/>
      <c r="H25" s="17"/>
      <c r="I25" s="17"/>
      <c r="J25" s="17"/>
      <c r="K25" s="17"/>
      <c r="L25" s="17"/>
    </row>
    <row r="26" spans="1:12" ht="12.75">
      <c r="A26" s="19"/>
      <c r="B26" t="s">
        <v>82</v>
      </c>
      <c r="F26" s="17">
        <v>1000</v>
      </c>
      <c r="G26" s="17"/>
      <c r="H26" s="17">
        <v>0</v>
      </c>
      <c r="I26" s="17"/>
      <c r="J26" s="17">
        <v>0</v>
      </c>
      <c r="K26" s="17"/>
      <c r="L26" s="17">
        <f>J26-H26</f>
        <v>0</v>
      </c>
    </row>
    <row r="27" spans="1:12" ht="12.75">
      <c r="A27" s="19"/>
      <c r="B27" t="s">
        <v>49</v>
      </c>
      <c r="F27" s="17">
        <v>350</v>
      </c>
      <c r="G27" s="17"/>
      <c r="H27" s="17">
        <v>0</v>
      </c>
      <c r="I27" s="17"/>
      <c r="J27" s="17">
        <v>0</v>
      </c>
      <c r="K27" s="17"/>
      <c r="L27" s="17">
        <f aca="true" t="shared" si="1" ref="L27:L61">J27-H27</f>
        <v>0</v>
      </c>
    </row>
    <row r="28" spans="1:12" ht="12.75">
      <c r="A28" s="19"/>
      <c r="B28" t="s">
        <v>83</v>
      </c>
      <c r="F28" s="17">
        <v>3500</v>
      </c>
      <c r="G28" s="17"/>
      <c r="H28" s="17">
        <v>0</v>
      </c>
      <c r="I28" s="17"/>
      <c r="J28" s="17">
        <v>0</v>
      </c>
      <c r="K28" s="17"/>
      <c r="L28" s="17">
        <f t="shared" si="1"/>
        <v>0</v>
      </c>
    </row>
    <row r="29" spans="2:12" ht="12.75">
      <c r="B29" t="s">
        <v>84</v>
      </c>
      <c r="F29" s="17">
        <v>315</v>
      </c>
      <c r="G29" s="17"/>
      <c r="H29" s="17">
        <v>0</v>
      </c>
      <c r="I29" s="17"/>
      <c r="J29" s="17">
        <v>0</v>
      </c>
      <c r="K29" s="17"/>
      <c r="L29" s="17">
        <f t="shared" si="1"/>
        <v>0</v>
      </c>
    </row>
    <row r="30" spans="2:12" ht="12.75">
      <c r="B30" t="s">
        <v>85</v>
      </c>
      <c r="F30" s="17">
        <v>100</v>
      </c>
      <c r="G30" s="17"/>
      <c r="H30" s="17">
        <v>0</v>
      </c>
      <c r="I30" s="17"/>
      <c r="J30" s="17">
        <v>0</v>
      </c>
      <c r="K30" s="17"/>
      <c r="L30" s="17">
        <f t="shared" si="1"/>
        <v>0</v>
      </c>
    </row>
    <row r="31" spans="6:12" ht="12.75">
      <c r="F31" s="17"/>
      <c r="G31" s="17"/>
      <c r="H31" s="17"/>
      <c r="I31" s="17"/>
      <c r="J31" s="17"/>
      <c r="K31" s="17"/>
      <c r="L31" s="17"/>
    </row>
    <row r="32" spans="1:12" ht="15.75">
      <c r="A32" s="16">
        <v>2</v>
      </c>
      <c r="B32" s="10" t="s">
        <v>86</v>
      </c>
      <c r="F32" s="17"/>
      <c r="G32" s="17"/>
      <c r="H32" s="17"/>
      <c r="I32" s="17"/>
      <c r="J32" s="17"/>
      <c r="K32" s="17"/>
      <c r="L32" s="17"/>
    </row>
    <row r="33" spans="1:12" ht="12.75">
      <c r="A33" s="19"/>
      <c r="B33" t="s">
        <v>39</v>
      </c>
      <c r="F33" s="17">
        <v>150</v>
      </c>
      <c r="G33" s="17"/>
      <c r="H33" s="17">
        <v>0</v>
      </c>
      <c r="I33" s="17"/>
      <c r="J33" s="17">
        <v>0</v>
      </c>
      <c r="K33" s="17"/>
      <c r="L33" s="17">
        <v>0</v>
      </c>
    </row>
    <row r="34" spans="2:12" ht="12.75">
      <c r="B34" t="s">
        <v>43</v>
      </c>
      <c r="F34" s="17">
        <v>300</v>
      </c>
      <c r="G34" s="17"/>
      <c r="H34" s="17">
        <v>0</v>
      </c>
      <c r="I34" s="17"/>
      <c r="J34" s="17">
        <v>0</v>
      </c>
      <c r="K34" s="17"/>
      <c r="L34" s="17">
        <v>0</v>
      </c>
    </row>
    <row r="35" spans="2:12" ht="12.75">
      <c r="B35" t="s">
        <v>87</v>
      </c>
      <c r="F35" s="17">
        <v>100</v>
      </c>
      <c r="G35" s="17"/>
      <c r="H35" s="17">
        <v>0</v>
      </c>
      <c r="I35" s="17"/>
      <c r="J35" s="17">
        <v>0</v>
      </c>
      <c r="K35" s="17"/>
      <c r="L35" s="17">
        <v>0</v>
      </c>
    </row>
    <row r="36" spans="2:12" ht="12.75">
      <c r="B36" t="s">
        <v>88</v>
      </c>
      <c r="F36" s="17">
        <v>2200</v>
      </c>
      <c r="G36" s="17"/>
      <c r="H36" s="17">
        <v>0</v>
      </c>
      <c r="I36" s="17"/>
      <c r="J36" s="17">
        <v>0</v>
      </c>
      <c r="K36" s="17"/>
      <c r="L36" s="17">
        <v>0</v>
      </c>
    </row>
    <row r="37" spans="2:12" ht="12.75">
      <c r="B37" t="s">
        <v>44</v>
      </c>
      <c r="F37" s="17">
        <v>250</v>
      </c>
      <c r="G37" s="17"/>
      <c r="H37" s="17">
        <v>0</v>
      </c>
      <c r="I37" s="17"/>
      <c r="J37" s="17">
        <v>0</v>
      </c>
      <c r="K37" s="17"/>
      <c r="L37" s="17">
        <v>0</v>
      </c>
    </row>
    <row r="38" spans="2:12" ht="12.75">
      <c r="B38" t="s">
        <v>89</v>
      </c>
      <c r="F38" s="17">
        <v>150</v>
      </c>
      <c r="G38" s="17"/>
      <c r="H38" s="17">
        <v>0</v>
      </c>
      <c r="I38" s="17"/>
      <c r="J38" s="17">
        <v>0</v>
      </c>
      <c r="K38" s="17"/>
      <c r="L38" s="17">
        <v>0</v>
      </c>
    </row>
    <row r="39" spans="2:12" ht="12.75">
      <c r="B39" t="s">
        <v>25</v>
      </c>
      <c r="F39" s="17">
        <v>3000</v>
      </c>
      <c r="G39" s="17"/>
      <c r="H39" s="17">
        <v>0</v>
      </c>
      <c r="I39" s="17"/>
      <c r="J39" s="17">
        <v>0</v>
      </c>
      <c r="K39" s="17"/>
      <c r="L39" s="17">
        <v>0</v>
      </c>
    </row>
    <row r="40" spans="2:12" ht="12.75">
      <c r="B40" t="s">
        <v>90</v>
      </c>
      <c r="F40" s="17">
        <v>1500</v>
      </c>
      <c r="G40" s="17"/>
      <c r="H40" s="17">
        <v>0</v>
      </c>
      <c r="I40" s="17"/>
      <c r="J40" s="17">
        <v>0</v>
      </c>
      <c r="K40" s="17"/>
      <c r="L40" s="17">
        <v>0</v>
      </c>
    </row>
    <row r="41" spans="2:12" ht="12.75">
      <c r="B41" t="s">
        <v>91</v>
      </c>
      <c r="F41" s="17">
        <v>350</v>
      </c>
      <c r="G41" s="17"/>
      <c r="H41" s="17">
        <v>0</v>
      </c>
      <c r="I41" s="17"/>
      <c r="J41" s="17">
        <v>0</v>
      </c>
      <c r="K41" s="17"/>
      <c r="L41" s="17">
        <f>J41-H41</f>
        <v>0</v>
      </c>
    </row>
    <row r="42" spans="2:12" ht="12.75">
      <c r="B42" t="s">
        <v>92</v>
      </c>
      <c r="F42" s="17">
        <v>250</v>
      </c>
      <c r="G42" s="17"/>
      <c r="H42" s="17">
        <v>0</v>
      </c>
      <c r="I42" s="17"/>
      <c r="J42" s="17">
        <v>0</v>
      </c>
      <c r="K42" s="17"/>
      <c r="L42" s="17">
        <f>J42-H42</f>
        <v>0</v>
      </c>
    </row>
    <row r="43" spans="6:12" s="10" customFormat="1" ht="15.75">
      <c r="F43" s="21"/>
      <c r="G43" s="21"/>
      <c r="H43" s="21"/>
      <c r="I43" s="21"/>
      <c r="J43" s="21"/>
      <c r="K43" s="21"/>
      <c r="L43" s="21"/>
    </row>
    <row r="44" spans="6:12" ht="12.75">
      <c r="F44" s="17"/>
      <c r="G44" s="17"/>
      <c r="H44" s="17"/>
      <c r="I44" s="17"/>
      <c r="J44" s="17"/>
      <c r="K44" s="17"/>
      <c r="L44" s="17"/>
    </row>
    <row r="45" spans="1:12" ht="15.75">
      <c r="A45" s="16">
        <v>3</v>
      </c>
      <c r="B45" s="10" t="s">
        <v>93</v>
      </c>
      <c r="F45" s="17"/>
      <c r="G45" s="17"/>
      <c r="H45" s="17"/>
      <c r="I45" s="17"/>
      <c r="J45" s="17"/>
      <c r="K45" s="17"/>
      <c r="L45" s="17"/>
    </row>
    <row r="46" spans="2:12" ht="12.75">
      <c r="B46" t="s">
        <v>94</v>
      </c>
      <c r="F46" s="17">
        <v>500</v>
      </c>
      <c r="G46" s="17"/>
      <c r="H46" s="17">
        <v>0</v>
      </c>
      <c r="I46" s="17"/>
      <c r="J46" s="17">
        <v>0</v>
      </c>
      <c r="K46" s="17"/>
      <c r="L46" s="17">
        <f t="shared" si="1"/>
        <v>0</v>
      </c>
    </row>
    <row r="47" spans="2:12" ht="12.75">
      <c r="B47" t="s">
        <v>95</v>
      </c>
      <c r="F47" s="17">
        <v>750</v>
      </c>
      <c r="G47" s="17"/>
      <c r="H47" s="17">
        <v>0</v>
      </c>
      <c r="I47" s="17"/>
      <c r="J47" s="17">
        <v>0</v>
      </c>
      <c r="K47" s="17"/>
      <c r="L47" s="17">
        <f t="shared" si="1"/>
        <v>0</v>
      </c>
    </row>
    <row r="48" spans="1:12" ht="12.75">
      <c r="A48" s="19"/>
      <c r="B48" t="s">
        <v>96</v>
      </c>
      <c r="F48" s="17">
        <v>1450</v>
      </c>
      <c r="G48" s="17"/>
      <c r="H48" s="17">
        <v>0</v>
      </c>
      <c r="I48" s="17"/>
      <c r="J48" s="17">
        <v>0</v>
      </c>
      <c r="K48" s="17"/>
      <c r="L48" s="17">
        <v>0</v>
      </c>
    </row>
    <row r="49" spans="2:12" ht="12.75">
      <c r="B49" t="s">
        <v>97</v>
      </c>
      <c r="F49" s="17">
        <v>200</v>
      </c>
      <c r="G49" s="17"/>
      <c r="H49" s="17">
        <v>0</v>
      </c>
      <c r="I49" s="17"/>
      <c r="J49" s="17">
        <v>0</v>
      </c>
      <c r="K49" s="17"/>
      <c r="L49" s="17">
        <f t="shared" si="1"/>
        <v>0</v>
      </c>
    </row>
    <row r="50" spans="1:12" ht="12.75">
      <c r="A50" s="19"/>
      <c r="B50" t="s">
        <v>98</v>
      </c>
      <c r="F50" s="17">
        <v>300</v>
      </c>
      <c r="G50" s="17"/>
      <c r="H50" s="17">
        <v>0</v>
      </c>
      <c r="I50" s="17"/>
      <c r="J50" s="17">
        <v>0</v>
      </c>
      <c r="K50" s="17"/>
      <c r="L50" s="17">
        <f t="shared" si="1"/>
        <v>0</v>
      </c>
    </row>
    <row r="51" spans="1:12" ht="12.75">
      <c r="A51" s="19"/>
      <c r="F51" s="17"/>
      <c r="G51" s="17"/>
      <c r="H51" s="17"/>
      <c r="I51" s="17"/>
      <c r="J51" s="17"/>
      <c r="K51" s="17"/>
      <c r="L51" s="17"/>
    </row>
    <row r="52" spans="1:12" ht="15.75">
      <c r="A52" s="16">
        <v>4</v>
      </c>
      <c r="B52" s="10" t="s">
        <v>99</v>
      </c>
      <c r="F52" s="17"/>
      <c r="G52" s="17"/>
      <c r="H52" s="17"/>
      <c r="I52" s="17"/>
      <c r="J52" s="17"/>
      <c r="K52" s="17"/>
      <c r="L52" s="17"/>
    </row>
    <row r="53" spans="2:12" ht="12.75">
      <c r="B53" t="s">
        <v>100</v>
      </c>
      <c r="F53" s="17">
        <v>3000</v>
      </c>
      <c r="G53" s="17"/>
      <c r="H53" s="17">
        <v>0</v>
      </c>
      <c r="I53" s="17"/>
      <c r="J53" s="17">
        <v>0</v>
      </c>
      <c r="K53" s="17"/>
      <c r="L53" s="17">
        <f t="shared" si="1"/>
        <v>0</v>
      </c>
    </row>
    <row r="54" spans="2:12" ht="12.75">
      <c r="B54" t="s">
        <v>101</v>
      </c>
      <c r="F54" s="17">
        <v>195</v>
      </c>
      <c r="G54" s="17"/>
      <c r="H54" s="17">
        <v>0</v>
      </c>
      <c r="I54" s="17"/>
      <c r="J54" s="17">
        <v>0</v>
      </c>
      <c r="K54" s="17"/>
      <c r="L54" s="17">
        <f t="shared" si="1"/>
        <v>0</v>
      </c>
    </row>
    <row r="55" spans="2:12" ht="12.75">
      <c r="B55" t="s">
        <v>102</v>
      </c>
      <c r="F55" s="17">
        <v>200</v>
      </c>
      <c r="G55" s="17"/>
      <c r="H55" s="17">
        <v>0</v>
      </c>
      <c r="I55" s="17"/>
      <c r="J55" s="17">
        <v>0</v>
      </c>
      <c r="K55" s="17"/>
      <c r="L55" s="17">
        <f t="shared" si="1"/>
        <v>0</v>
      </c>
    </row>
    <row r="56" spans="2:12" ht="12.75">
      <c r="B56" t="s">
        <v>103</v>
      </c>
      <c r="F56" s="17">
        <v>75</v>
      </c>
      <c r="G56" s="17"/>
      <c r="H56" s="17">
        <v>0</v>
      </c>
      <c r="I56" s="17"/>
      <c r="J56" s="17">
        <v>0</v>
      </c>
      <c r="K56" s="17"/>
      <c r="L56" s="17">
        <f t="shared" si="1"/>
        <v>0</v>
      </c>
    </row>
    <row r="57" spans="2:12" ht="12.75">
      <c r="B57" t="s">
        <v>104</v>
      </c>
      <c r="F57" s="17">
        <v>50</v>
      </c>
      <c r="G57" s="17"/>
      <c r="H57" s="17">
        <v>0</v>
      </c>
      <c r="I57" s="17"/>
      <c r="J57" s="17">
        <v>0</v>
      </c>
      <c r="K57" s="17"/>
      <c r="L57" s="17">
        <f t="shared" si="1"/>
        <v>0</v>
      </c>
    </row>
    <row r="58" spans="2:12" ht="12.75">
      <c r="B58" t="s">
        <v>105</v>
      </c>
      <c r="F58" s="17">
        <v>150</v>
      </c>
      <c r="G58" s="17"/>
      <c r="H58" s="17">
        <v>0</v>
      </c>
      <c r="I58" s="17"/>
      <c r="J58" s="17">
        <v>0</v>
      </c>
      <c r="K58" s="17"/>
      <c r="L58" s="17">
        <f t="shared" si="1"/>
        <v>0</v>
      </c>
    </row>
    <row r="59" spans="2:12" ht="12.75">
      <c r="B59" t="s">
        <v>106</v>
      </c>
      <c r="F59" s="17">
        <v>50</v>
      </c>
      <c r="G59" s="17"/>
      <c r="H59" s="17">
        <v>0</v>
      </c>
      <c r="I59" s="17"/>
      <c r="J59" s="17">
        <v>0</v>
      </c>
      <c r="K59" s="17"/>
      <c r="L59" s="17">
        <f t="shared" si="1"/>
        <v>0</v>
      </c>
    </row>
    <row r="60" spans="2:12" ht="12.75">
      <c r="B60" t="s">
        <v>41</v>
      </c>
      <c r="F60" s="17">
        <v>20</v>
      </c>
      <c r="G60" s="17"/>
      <c r="H60" s="17">
        <v>0</v>
      </c>
      <c r="I60" s="17"/>
      <c r="J60" s="17">
        <v>0</v>
      </c>
      <c r="K60" s="17"/>
      <c r="L60" s="17">
        <f t="shared" si="1"/>
        <v>0</v>
      </c>
    </row>
    <row r="61" spans="2:12" ht="12.75">
      <c r="B61" t="s">
        <v>107</v>
      </c>
      <c r="F61" s="17">
        <v>5</v>
      </c>
      <c r="G61" s="17"/>
      <c r="H61" s="17">
        <v>-5</v>
      </c>
      <c r="I61" s="17"/>
      <c r="J61" s="17">
        <v>0</v>
      </c>
      <c r="K61" s="17"/>
      <c r="L61" s="17">
        <f t="shared" si="1"/>
        <v>5</v>
      </c>
    </row>
    <row r="62" spans="6:12" ht="12.75">
      <c r="F62" s="17"/>
      <c r="G62" s="17"/>
      <c r="H62" s="17"/>
      <c r="I62" s="17"/>
      <c r="J62" s="17"/>
      <c r="K62" s="17"/>
      <c r="L62" s="17"/>
    </row>
    <row r="63" spans="1:12" s="10" customFormat="1" ht="15.75">
      <c r="A63" s="10" t="s">
        <v>108</v>
      </c>
      <c r="F63" s="20">
        <f>SUM(F26:F61)</f>
        <v>20460</v>
      </c>
      <c r="G63" s="20"/>
      <c r="H63" s="20">
        <f>SUM(H26:H61)</f>
        <v>-5</v>
      </c>
      <c r="I63" s="20"/>
      <c r="J63" s="20">
        <f>SUM(J26:J61)</f>
        <v>0</v>
      </c>
      <c r="K63" s="20"/>
      <c r="L63" s="20">
        <f>SUM(L26:L61)</f>
        <v>5</v>
      </c>
    </row>
    <row r="64" spans="6:12" s="10" customFormat="1" ht="15.75">
      <c r="F64" s="21"/>
      <c r="G64" s="21"/>
      <c r="H64" s="21"/>
      <c r="I64" s="21"/>
      <c r="J64" s="21"/>
      <c r="K64" s="21"/>
      <c r="L64" s="21"/>
    </row>
    <row r="65" spans="1:12" s="10" customFormat="1" ht="15.75">
      <c r="A65" s="10" t="s">
        <v>109</v>
      </c>
      <c r="F65" s="12">
        <f>F3+L22+L63</f>
        <v>5154.860000000001</v>
      </c>
      <c r="G65" s="21"/>
      <c r="H65" s="21"/>
      <c r="I65" s="21"/>
      <c r="J65" s="21"/>
      <c r="K65" s="21"/>
      <c r="L65" s="21"/>
    </row>
    <row r="66" spans="6:12" ht="12.75">
      <c r="F66" s="17"/>
      <c r="G66" s="17"/>
      <c r="H66" s="17"/>
      <c r="I66" s="17"/>
      <c r="J66" s="17"/>
      <c r="K66" s="17"/>
      <c r="L66" s="17"/>
    </row>
    <row r="67" spans="6:12" ht="12.75">
      <c r="F67" s="17"/>
      <c r="G67" s="17"/>
      <c r="H67" s="17"/>
      <c r="I67" s="17"/>
      <c r="J67" s="17"/>
      <c r="K67" s="17"/>
      <c r="L67" s="17"/>
    </row>
    <row r="68" spans="6:12" ht="12.75">
      <c r="F68" s="17"/>
      <c r="G68" s="17"/>
      <c r="H68" s="17"/>
      <c r="I68" s="17"/>
      <c r="J68" s="17"/>
      <c r="K68" s="17"/>
      <c r="L68" s="17"/>
    </row>
    <row r="69" spans="3:12" ht="12.75">
      <c r="C69" s="28"/>
      <c r="D69" s="28"/>
      <c r="E69" s="17"/>
      <c r="F69" s="17"/>
      <c r="G69" s="17"/>
      <c r="H69" s="17"/>
      <c r="I69" s="17"/>
      <c r="J69" s="17"/>
      <c r="K69" s="17"/>
      <c r="L69" s="17"/>
    </row>
    <row r="70" spans="3:12" ht="12.75">
      <c r="C70" s="28"/>
      <c r="D70" s="28"/>
      <c r="E70" s="17"/>
      <c r="F70" s="17"/>
      <c r="G70" s="17"/>
      <c r="H70" s="17"/>
      <c r="I70" s="17"/>
      <c r="J70" s="17"/>
      <c r="K70" s="17"/>
      <c r="L70" s="17"/>
    </row>
    <row r="71" spans="3:12" ht="12.75">
      <c r="C71" s="28"/>
      <c r="D71" s="28"/>
      <c r="E71" s="17"/>
      <c r="F71" s="17"/>
      <c r="G71" s="17"/>
      <c r="H71" s="17"/>
      <c r="I71" s="17"/>
      <c r="J71" s="17"/>
      <c r="K71" s="17"/>
      <c r="L71" s="17"/>
    </row>
    <row r="72" spans="3:12" s="10" customFormat="1" ht="15.75">
      <c r="C72" s="26"/>
      <c r="D72" s="26"/>
      <c r="E72" s="20"/>
      <c r="F72" s="21"/>
      <c r="G72" s="21"/>
      <c r="H72" s="21"/>
      <c r="I72" s="21"/>
      <c r="J72" s="21"/>
      <c r="K72" s="21"/>
      <c r="L72" s="21"/>
    </row>
    <row r="73" spans="6:12" ht="12.75">
      <c r="F73" s="17"/>
      <c r="G73" s="17"/>
      <c r="H73" s="17"/>
      <c r="I73" s="17"/>
      <c r="J73" s="17"/>
      <c r="K73" s="17"/>
      <c r="L73" s="17"/>
    </row>
    <row r="74" spans="3:7" ht="12.75">
      <c r="C74" s="22"/>
      <c r="D74" s="22"/>
      <c r="E74" s="22"/>
      <c r="F74" s="22"/>
      <c r="G74" s="22"/>
    </row>
  </sheetData>
  <sheetProtection/>
  <mergeCells count="5">
    <mergeCell ref="C72:D72"/>
    <mergeCell ref="A6:B6"/>
    <mergeCell ref="C69:D69"/>
    <mergeCell ref="C70:D70"/>
    <mergeCell ref="C71:D71"/>
  </mergeCells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60" zoomScalePageLayoutView="0" workbookViewId="0" topLeftCell="A25">
      <selection activeCell="U45" sqref="U45"/>
    </sheetView>
  </sheetViews>
  <sheetFormatPr defaultColWidth="3.8515625" defaultRowHeight="12.75"/>
  <cols>
    <col min="1" max="1" width="12.28125" style="0" customWidth="1"/>
    <col min="2" max="2" width="7.421875" style="0" customWidth="1"/>
    <col min="3" max="3" width="3.8515625" style="0" customWidth="1"/>
    <col min="4" max="4" width="12.8515625" style="0" customWidth="1"/>
    <col min="5" max="5" width="4.00390625" style="0" customWidth="1"/>
    <col min="6" max="6" width="16.421875" style="0" bestFit="1" customWidth="1"/>
    <col min="7" max="7" width="3.8515625" style="0" customWidth="1"/>
    <col min="8" max="8" width="14.7109375" style="0" bestFit="1" customWidth="1"/>
    <col min="9" max="9" width="1.421875" style="0" bestFit="1" customWidth="1"/>
    <col min="10" max="10" width="14.140625" style="0" bestFit="1" customWidth="1"/>
    <col min="11" max="11" width="1.8515625" style="0" bestFit="1" customWidth="1"/>
    <col min="12" max="12" width="14.7109375" style="0" bestFit="1" customWidth="1"/>
  </cols>
  <sheetData>
    <row r="1" ht="18">
      <c r="A1" s="9" t="s">
        <v>65</v>
      </c>
    </row>
    <row r="3" spans="1:6" ht="15.75">
      <c r="A3" s="10" t="s">
        <v>66</v>
      </c>
      <c r="D3" s="11">
        <v>43008</v>
      </c>
      <c r="F3" s="12">
        <v>2096.86</v>
      </c>
    </row>
    <row r="6" spans="1:12" s="15" customFormat="1" ht="31.5">
      <c r="A6" s="27" t="s">
        <v>67</v>
      </c>
      <c r="B6" s="27"/>
      <c r="C6" s="13"/>
      <c r="D6" s="13"/>
      <c r="E6" s="13"/>
      <c r="F6" s="14" t="s">
        <v>127</v>
      </c>
      <c r="G6" s="14"/>
      <c r="H6" s="14" t="s">
        <v>129</v>
      </c>
      <c r="I6" s="14"/>
      <c r="J6" s="14" t="s">
        <v>130</v>
      </c>
      <c r="K6" s="14"/>
      <c r="L6" s="14" t="s">
        <v>131</v>
      </c>
    </row>
    <row r="7" spans="1:12" ht="15.75">
      <c r="A7" s="16">
        <v>1</v>
      </c>
      <c r="B7" s="10" t="s">
        <v>110</v>
      </c>
      <c r="F7" s="17">
        <v>0</v>
      </c>
      <c r="G7" s="17"/>
      <c r="H7" s="17">
        <v>0</v>
      </c>
      <c r="I7" s="17"/>
      <c r="J7" s="18">
        <v>0</v>
      </c>
      <c r="K7" s="17"/>
      <c r="L7" s="17">
        <f aca="true" t="shared" si="0" ref="L7:L21">H7-J7</f>
        <v>0</v>
      </c>
    </row>
    <row r="8" spans="1:12" ht="15.75">
      <c r="A8" s="16">
        <v>2</v>
      </c>
      <c r="B8" s="10" t="s">
        <v>68</v>
      </c>
      <c r="F8" s="17"/>
      <c r="G8" s="17"/>
      <c r="H8" s="17"/>
      <c r="I8" s="17"/>
      <c r="J8" s="17"/>
      <c r="K8" s="17"/>
      <c r="L8" s="17"/>
    </row>
    <row r="9" spans="1:12" ht="12.75">
      <c r="A9" s="19"/>
      <c r="B9" t="s">
        <v>64</v>
      </c>
      <c r="F9" s="17">
        <v>0</v>
      </c>
      <c r="G9" s="17"/>
      <c r="H9" s="17">
        <v>6012</v>
      </c>
      <c r="I9" s="17"/>
      <c r="J9" s="17">
        <v>2994</v>
      </c>
      <c r="K9" s="17"/>
      <c r="L9" s="17">
        <f t="shared" si="0"/>
        <v>3018</v>
      </c>
    </row>
    <row r="10" spans="1:12" ht="12.75">
      <c r="A10" s="19"/>
      <c r="B10" t="s">
        <v>69</v>
      </c>
      <c r="F10" s="17">
        <v>0</v>
      </c>
      <c r="G10" s="17"/>
      <c r="H10" s="17">
        <v>0</v>
      </c>
      <c r="I10" s="17"/>
      <c r="J10" s="17">
        <v>0</v>
      </c>
      <c r="K10" s="17"/>
      <c r="L10" s="17">
        <f t="shared" si="0"/>
        <v>0</v>
      </c>
    </row>
    <row r="11" spans="2:12" ht="12.75">
      <c r="B11" t="s">
        <v>70</v>
      </c>
      <c r="F11" s="17">
        <v>0</v>
      </c>
      <c r="G11" s="17"/>
      <c r="H11" s="17">
        <v>0</v>
      </c>
      <c r="I11" s="17"/>
      <c r="J11" s="17">
        <v>0</v>
      </c>
      <c r="K11" s="17"/>
      <c r="L11" s="17">
        <f t="shared" si="0"/>
        <v>0</v>
      </c>
    </row>
    <row r="12" spans="2:12" ht="12.75">
      <c r="B12" t="s">
        <v>71</v>
      </c>
      <c r="F12" s="17">
        <v>0</v>
      </c>
      <c r="G12" s="17"/>
      <c r="H12" s="17">
        <v>0</v>
      </c>
      <c r="I12" s="17"/>
      <c r="J12" s="17">
        <v>0</v>
      </c>
      <c r="K12" s="17"/>
      <c r="L12" s="17">
        <f t="shared" si="0"/>
        <v>0</v>
      </c>
    </row>
    <row r="13" spans="2:12" ht="12.75">
      <c r="B13" t="s">
        <v>51</v>
      </c>
      <c r="F13" s="17">
        <v>0</v>
      </c>
      <c r="G13" s="17"/>
      <c r="H13" s="17">
        <v>0</v>
      </c>
      <c r="I13" s="17"/>
      <c r="J13" s="17">
        <v>0</v>
      </c>
      <c r="K13" s="17"/>
      <c r="L13" s="17">
        <f t="shared" si="0"/>
        <v>0</v>
      </c>
    </row>
    <row r="14" spans="2:12" ht="12.75">
      <c r="B14" t="s">
        <v>72</v>
      </c>
      <c r="F14" s="17">
        <v>0</v>
      </c>
      <c r="G14" s="17"/>
      <c r="H14" s="17">
        <v>0</v>
      </c>
      <c r="I14" s="17"/>
      <c r="J14" s="17">
        <v>0</v>
      </c>
      <c r="K14" s="17"/>
      <c r="L14" s="17">
        <f t="shared" si="0"/>
        <v>0</v>
      </c>
    </row>
    <row r="15" spans="2:12" ht="12.75">
      <c r="B15" t="s">
        <v>73</v>
      </c>
      <c r="F15" s="17">
        <v>0</v>
      </c>
      <c r="G15" s="17"/>
      <c r="H15" s="17">
        <v>0</v>
      </c>
      <c r="I15" s="17"/>
      <c r="J15" s="17">
        <v>0</v>
      </c>
      <c r="K15" s="17"/>
      <c r="L15" s="17">
        <f t="shared" si="0"/>
        <v>0</v>
      </c>
    </row>
    <row r="16" spans="2:12" ht="12.75">
      <c r="B16" t="s">
        <v>74</v>
      </c>
      <c r="F16" s="17">
        <v>0</v>
      </c>
      <c r="G16" s="17"/>
      <c r="H16" s="17">
        <v>0</v>
      </c>
      <c r="I16" s="17" t="s">
        <v>19</v>
      </c>
      <c r="J16" s="17">
        <v>0</v>
      </c>
      <c r="K16" s="17" t="s">
        <v>19</v>
      </c>
      <c r="L16" s="17">
        <f t="shared" si="0"/>
        <v>0</v>
      </c>
    </row>
    <row r="17" spans="2:12" ht="12.75">
      <c r="B17" t="s">
        <v>75</v>
      </c>
      <c r="F17" s="17">
        <v>0</v>
      </c>
      <c r="G17" s="17"/>
      <c r="H17" s="17">
        <v>0</v>
      </c>
      <c r="I17" s="17"/>
      <c r="J17" s="17">
        <v>200</v>
      </c>
      <c r="K17" s="17"/>
      <c r="L17" s="17">
        <f t="shared" si="0"/>
        <v>-200</v>
      </c>
    </row>
    <row r="18" spans="2:12" ht="12.75">
      <c r="B18" t="s">
        <v>76</v>
      </c>
      <c r="F18" s="17">
        <v>0</v>
      </c>
      <c r="G18" s="17"/>
      <c r="H18" s="17">
        <v>0</v>
      </c>
      <c r="I18" s="17"/>
      <c r="J18" s="17">
        <v>0</v>
      </c>
      <c r="K18" s="17"/>
      <c r="L18" s="17">
        <f t="shared" si="0"/>
        <v>0</v>
      </c>
    </row>
    <row r="19" spans="1:12" s="5" customFormat="1" ht="12.75">
      <c r="A19" s="23"/>
      <c r="B19" s="5" t="s">
        <v>77</v>
      </c>
      <c r="F19" s="24">
        <v>0</v>
      </c>
      <c r="G19" s="24"/>
      <c r="H19" s="24">
        <v>0</v>
      </c>
      <c r="I19" s="24"/>
      <c r="J19" s="24">
        <v>0</v>
      </c>
      <c r="K19" s="24"/>
      <c r="L19" s="24">
        <f t="shared" si="0"/>
        <v>0</v>
      </c>
    </row>
    <row r="20" spans="1:12" s="5" customFormat="1" ht="12.75">
      <c r="A20" s="23"/>
      <c r="B20" s="5" t="s">
        <v>11</v>
      </c>
      <c r="F20" s="24">
        <v>0</v>
      </c>
      <c r="G20" s="24"/>
      <c r="H20" s="24">
        <v>20</v>
      </c>
      <c r="I20" s="24"/>
      <c r="J20" s="24">
        <v>0</v>
      </c>
      <c r="K20" s="24" t="s">
        <v>19</v>
      </c>
      <c r="L20" s="24">
        <f t="shared" si="0"/>
        <v>20</v>
      </c>
    </row>
    <row r="21" spans="1:12" s="10" customFormat="1" ht="15.75">
      <c r="A21" s="16">
        <v>3</v>
      </c>
      <c r="B21" s="10" t="s">
        <v>78</v>
      </c>
      <c r="F21" s="21">
        <v>0</v>
      </c>
      <c r="G21" s="21"/>
      <c r="H21" s="21">
        <v>0</v>
      </c>
      <c r="I21" s="21"/>
      <c r="J21" s="21">
        <v>0</v>
      </c>
      <c r="K21" s="21"/>
      <c r="L21" s="21">
        <f t="shared" si="0"/>
        <v>0</v>
      </c>
    </row>
    <row r="22" spans="1:12" s="10" customFormat="1" ht="15.75">
      <c r="A22" s="10" t="s">
        <v>79</v>
      </c>
      <c r="F22" s="20">
        <f>SUM(F7:F21)</f>
        <v>0</v>
      </c>
      <c r="G22" s="20"/>
      <c r="H22" s="20">
        <f>SUM(H7:H21)</f>
        <v>6032</v>
      </c>
      <c r="I22" s="20"/>
      <c r="J22" s="20">
        <f>SUM(J7:J21)</f>
        <v>3194</v>
      </c>
      <c r="K22" s="20"/>
      <c r="L22" s="20">
        <f>SUM(L7:L21)</f>
        <v>2838</v>
      </c>
    </row>
    <row r="23" spans="6:12" ht="12.75">
      <c r="F23" s="17"/>
      <c r="G23" s="17"/>
      <c r="H23" s="17"/>
      <c r="I23" s="17"/>
      <c r="J23" s="17"/>
      <c r="K23" s="17"/>
      <c r="L23" s="17"/>
    </row>
    <row r="24" spans="1:12" ht="15.75">
      <c r="A24" s="10" t="s">
        <v>80</v>
      </c>
      <c r="B24" s="10"/>
      <c r="F24" s="17"/>
      <c r="G24" s="17"/>
      <c r="H24" s="17"/>
      <c r="I24" s="17"/>
      <c r="J24" s="17"/>
      <c r="K24" s="17"/>
      <c r="L24" s="17"/>
    </row>
    <row r="25" spans="1:12" ht="15.75">
      <c r="A25" s="16">
        <v>1</v>
      </c>
      <c r="B25" s="10" t="s">
        <v>81</v>
      </c>
      <c r="F25" s="17"/>
      <c r="G25" s="17"/>
      <c r="H25" s="17"/>
      <c r="I25" s="17"/>
      <c r="J25" s="17"/>
      <c r="K25" s="17"/>
      <c r="L25" s="17"/>
    </row>
    <row r="26" spans="1:12" ht="12.75">
      <c r="A26" s="19"/>
      <c r="B26" t="s">
        <v>82</v>
      </c>
      <c r="F26" s="17">
        <v>1500</v>
      </c>
      <c r="G26" s="17"/>
      <c r="H26" s="17">
        <v>0</v>
      </c>
      <c r="I26" s="17"/>
      <c r="J26" s="17">
        <v>191</v>
      </c>
      <c r="K26" s="17"/>
      <c r="L26" s="17">
        <f>H26-J26</f>
        <v>-191</v>
      </c>
    </row>
    <row r="27" spans="1:12" ht="12.75">
      <c r="A27" s="19"/>
      <c r="B27" t="s">
        <v>49</v>
      </c>
      <c r="F27" s="17">
        <v>600</v>
      </c>
      <c r="G27" s="17"/>
      <c r="H27" s="17">
        <v>0</v>
      </c>
      <c r="I27" s="17"/>
      <c r="J27" s="17">
        <v>0</v>
      </c>
      <c r="K27" s="17"/>
      <c r="L27" s="17">
        <f>H27-J27</f>
        <v>0</v>
      </c>
    </row>
    <row r="28" spans="1:12" ht="12.75">
      <c r="A28" s="19"/>
      <c r="B28" t="s">
        <v>83</v>
      </c>
      <c r="F28" s="17">
        <v>3500</v>
      </c>
      <c r="G28" s="17"/>
      <c r="H28" s="17">
        <v>0</v>
      </c>
      <c r="I28" s="17"/>
      <c r="J28" s="17">
        <v>0</v>
      </c>
      <c r="K28" s="17"/>
      <c r="L28" s="17">
        <f>H28-J28</f>
        <v>0</v>
      </c>
    </row>
    <row r="29" spans="2:12" ht="12.75">
      <c r="B29" t="s">
        <v>84</v>
      </c>
      <c r="F29" s="17">
        <v>100</v>
      </c>
      <c r="G29" s="17"/>
      <c r="H29" s="17">
        <v>0</v>
      </c>
      <c r="I29" s="17"/>
      <c r="J29" s="17">
        <v>0</v>
      </c>
      <c r="K29" s="17"/>
      <c r="L29" s="17">
        <f>H29-J29</f>
        <v>0</v>
      </c>
    </row>
    <row r="30" spans="2:12" ht="12.75">
      <c r="B30" t="s">
        <v>85</v>
      </c>
      <c r="F30" s="17">
        <v>100</v>
      </c>
      <c r="G30" s="17"/>
      <c r="H30" s="17">
        <v>0</v>
      </c>
      <c r="I30" s="17"/>
      <c r="J30" s="17">
        <v>0</v>
      </c>
      <c r="K30" s="17"/>
      <c r="L30" s="17">
        <f>H30-J30</f>
        <v>0</v>
      </c>
    </row>
    <row r="31" spans="6:12" ht="12.75">
      <c r="F31" s="17"/>
      <c r="G31" s="17"/>
      <c r="H31" s="17"/>
      <c r="I31" s="17"/>
      <c r="J31" s="17"/>
      <c r="K31" s="17"/>
      <c r="L31" s="17"/>
    </row>
    <row r="32" spans="1:12" ht="15.75">
      <c r="A32" s="16">
        <v>2</v>
      </c>
      <c r="B32" s="10" t="s">
        <v>86</v>
      </c>
      <c r="F32" s="17"/>
      <c r="G32" s="17"/>
      <c r="H32" s="17"/>
      <c r="I32" s="17"/>
      <c r="J32" s="17"/>
      <c r="K32" s="17"/>
      <c r="L32" s="17"/>
    </row>
    <row r="33" spans="1:12" ht="12.75">
      <c r="A33" s="19"/>
      <c r="B33" t="s">
        <v>39</v>
      </c>
      <c r="F33" s="17">
        <v>150</v>
      </c>
      <c r="G33" s="17"/>
      <c r="H33" s="17">
        <v>0</v>
      </c>
      <c r="I33" s="17"/>
      <c r="J33" s="17">
        <v>0</v>
      </c>
      <c r="K33" s="17"/>
      <c r="L33" s="17">
        <f>H33-J33</f>
        <v>0</v>
      </c>
    </row>
    <row r="34" spans="2:12" ht="12.75">
      <c r="B34" t="s">
        <v>43</v>
      </c>
      <c r="F34" s="17">
        <v>300</v>
      </c>
      <c r="G34" s="17"/>
      <c r="H34" s="17">
        <v>0</v>
      </c>
      <c r="I34" s="17"/>
      <c r="J34" s="17">
        <v>0</v>
      </c>
      <c r="K34" s="17"/>
      <c r="L34" s="17">
        <f aca="true" t="shared" si="1" ref="L34:L42">H34-J34</f>
        <v>0</v>
      </c>
    </row>
    <row r="35" spans="2:12" ht="12.75">
      <c r="B35" t="s">
        <v>87</v>
      </c>
      <c r="F35" s="17">
        <v>100</v>
      </c>
      <c r="G35" s="17"/>
      <c r="H35" s="17">
        <v>0</v>
      </c>
      <c r="I35" s="17"/>
      <c r="J35" s="17">
        <v>0</v>
      </c>
      <c r="K35" s="17"/>
      <c r="L35" s="17">
        <f t="shared" si="1"/>
        <v>0</v>
      </c>
    </row>
    <row r="36" spans="2:12" ht="12.75">
      <c r="B36" t="s">
        <v>88</v>
      </c>
      <c r="F36" s="17">
        <v>2200</v>
      </c>
      <c r="G36" s="17"/>
      <c r="H36" s="17">
        <v>0</v>
      </c>
      <c r="I36" s="17"/>
      <c r="J36" s="17">
        <v>0</v>
      </c>
      <c r="K36" s="17"/>
      <c r="L36" s="17">
        <f t="shared" si="1"/>
        <v>0</v>
      </c>
    </row>
    <row r="37" spans="2:12" ht="12.75">
      <c r="B37" t="s">
        <v>44</v>
      </c>
      <c r="F37" s="17">
        <v>250</v>
      </c>
      <c r="G37" s="17"/>
      <c r="H37" s="17">
        <v>0</v>
      </c>
      <c r="I37" s="17"/>
      <c r="J37" s="17">
        <v>0</v>
      </c>
      <c r="K37" s="17"/>
      <c r="L37" s="17">
        <f t="shared" si="1"/>
        <v>0</v>
      </c>
    </row>
    <row r="38" spans="2:12" ht="12.75">
      <c r="B38" t="s">
        <v>89</v>
      </c>
      <c r="F38" s="17">
        <v>150</v>
      </c>
      <c r="G38" s="17"/>
      <c r="H38" s="17">
        <v>0</v>
      </c>
      <c r="I38" s="17"/>
      <c r="J38" s="17">
        <v>0</v>
      </c>
      <c r="K38" s="17"/>
      <c r="L38" s="17">
        <f t="shared" si="1"/>
        <v>0</v>
      </c>
    </row>
    <row r="39" spans="2:12" ht="12.75">
      <c r="B39" t="s">
        <v>25</v>
      </c>
      <c r="F39" s="17">
        <v>3000</v>
      </c>
      <c r="G39" s="17"/>
      <c r="H39" s="17">
        <v>0</v>
      </c>
      <c r="I39" s="17"/>
      <c r="J39" s="17">
        <v>0</v>
      </c>
      <c r="K39" s="17"/>
      <c r="L39" s="17">
        <f t="shared" si="1"/>
        <v>0</v>
      </c>
    </row>
    <row r="40" spans="2:12" ht="12.75">
      <c r="B40" t="s">
        <v>90</v>
      </c>
      <c r="F40" s="17">
        <v>1500</v>
      </c>
      <c r="G40" s="17"/>
      <c r="H40" s="17">
        <v>0</v>
      </c>
      <c r="I40" s="17"/>
      <c r="J40" s="17">
        <v>0</v>
      </c>
      <c r="K40" s="17"/>
      <c r="L40" s="17">
        <f t="shared" si="1"/>
        <v>0</v>
      </c>
    </row>
    <row r="41" spans="2:12" ht="12.75">
      <c r="B41" t="s">
        <v>91</v>
      </c>
      <c r="F41" s="17">
        <v>350</v>
      </c>
      <c r="G41" s="17"/>
      <c r="H41" s="17">
        <v>0</v>
      </c>
      <c r="I41" s="17"/>
      <c r="J41" s="17">
        <v>384</v>
      </c>
      <c r="K41" s="17"/>
      <c r="L41" s="17">
        <f t="shared" si="1"/>
        <v>-384</v>
      </c>
    </row>
    <row r="42" spans="2:12" ht="12.75">
      <c r="B42" t="s">
        <v>92</v>
      </c>
      <c r="F42" s="17">
        <v>250</v>
      </c>
      <c r="G42" s="17"/>
      <c r="H42" s="17">
        <v>0</v>
      </c>
      <c r="I42" s="17"/>
      <c r="J42" s="17">
        <v>168.32</v>
      </c>
      <c r="K42" s="17"/>
      <c r="L42" s="17">
        <f t="shared" si="1"/>
        <v>-168.32</v>
      </c>
    </row>
    <row r="43" spans="6:12" s="10" customFormat="1" ht="15.75">
      <c r="F43" s="21"/>
      <c r="G43" s="21"/>
      <c r="H43" s="21"/>
      <c r="I43" s="21"/>
      <c r="J43" s="21"/>
      <c r="K43" s="21"/>
      <c r="L43" s="21"/>
    </row>
    <row r="44" spans="6:12" ht="12.75">
      <c r="F44" s="17"/>
      <c r="G44" s="17"/>
      <c r="H44" s="17"/>
      <c r="I44" s="17"/>
      <c r="J44" s="17"/>
      <c r="K44" s="17"/>
      <c r="L44" s="17"/>
    </row>
    <row r="45" spans="1:12" ht="15.75">
      <c r="A45" s="16">
        <v>3</v>
      </c>
      <c r="B45" s="10" t="s">
        <v>93</v>
      </c>
      <c r="F45" s="17"/>
      <c r="G45" s="17"/>
      <c r="H45" s="17"/>
      <c r="I45" s="17"/>
      <c r="J45" s="17"/>
      <c r="K45" s="17"/>
      <c r="L45" s="17"/>
    </row>
    <row r="46" spans="2:12" ht="12.75">
      <c r="B46" t="s">
        <v>94</v>
      </c>
      <c r="F46" s="17">
        <v>500</v>
      </c>
      <c r="G46" s="17"/>
      <c r="H46" s="17">
        <v>0</v>
      </c>
      <c r="I46" s="17"/>
      <c r="J46" s="17">
        <v>0</v>
      </c>
      <c r="K46" s="17"/>
      <c r="L46" s="17">
        <f>J46-H46</f>
        <v>0</v>
      </c>
    </row>
    <row r="47" spans="2:12" ht="12.75">
      <c r="B47" t="s">
        <v>95</v>
      </c>
      <c r="F47" s="17">
        <v>750</v>
      </c>
      <c r="G47" s="17"/>
      <c r="H47" s="17">
        <v>0</v>
      </c>
      <c r="I47" s="17"/>
      <c r="J47" s="17">
        <v>0</v>
      </c>
      <c r="K47" s="17"/>
      <c r="L47" s="17">
        <f>J47-H47</f>
        <v>0</v>
      </c>
    </row>
    <row r="48" spans="1:12" ht="12.75">
      <c r="A48" s="19"/>
      <c r="B48" t="s">
        <v>96</v>
      </c>
      <c r="F48" s="17">
        <v>1450</v>
      </c>
      <c r="G48" s="17"/>
      <c r="H48" s="17">
        <v>0</v>
      </c>
      <c r="I48" s="17"/>
      <c r="J48" s="17">
        <v>0</v>
      </c>
      <c r="K48" s="17"/>
      <c r="L48" s="17">
        <v>0</v>
      </c>
    </row>
    <row r="49" spans="2:12" ht="12.75">
      <c r="B49" t="s">
        <v>97</v>
      </c>
      <c r="F49" s="17">
        <v>200</v>
      </c>
      <c r="G49" s="17"/>
      <c r="H49" s="17">
        <v>0</v>
      </c>
      <c r="I49" s="17"/>
      <c r="J49" s="17">
        <v>0</v>
      </c>
      <c r="K49" s="17"/>
      <c r="L49" s="17">
        <f>J49-H49</f>
        <v>0</v>
      </c>
    </row>
    <row r="50" spans="1:12" ht="12.75">
      <c r="A50" s="19"/>
      <c r="B50" t="s">
        <v>98</v>
      </c>
      <c r="F50" s="17">
        <v>300</v>
      </c>
      <c r="G50" s="17"/>
      <c r="H50" s="17">
        <v>0</v>
      </c>
      <c r="I50" s="17"/>
      <c r="J50" s="17">
        <v>0</v>
      </c>
      <c r="K50" s="17"/>
      <c r="L50" s="17">
        <f>J50-H50</f>
        <v>0</v>
      </c>
    </row>
    <row r="51" spans="1:12" ht="12.75">
      <c r="A51" s="19"/>
      <c r="F51" s="17"/>
      <c r="G51" s="17"/>
      <c r="H51" s="17"/>
      <c r="I51" s="17"/>
      <c r="J51" s="17"/>
      <c r="K51" s="17"/>
      <c r="L51" s="17"/>
    </row>
    <row r="52" spans="1:12" ht="15.75">
      <c r="A52" s="16">
        <v>4</v>
      </c>
      <c r="B52" s="10" t="s">
        <v>99</v>
      </c>
      <c r="F52" s="17"/>
      <c r="G52" s="17"/>
      <c r="H52" s="17"/>
      <c r="I52" s="17"/>
      <c r="J52" s="17"/>
      <c r="K52" s="17"/>
      <c r="L52" s="17"/>
    </row>
    <row r="53" spans="2:12" ht="12.75">
      <c r="B53" t="s">
        <v>100</v>
      </c>
      <c r="F53" s="17">
        <v>3000</v>
      </c>
      <c r="G53" s="17"/>
      <c r="H53" s="17">
        <v>0</v>
      </c>
      <c r="I53" s="17"/>
      <c r="J53" s="17">
        <v>0</v>
      </c>
      <c r="K53" s="17"/>
      <c r="L53" s="17">
        <f aca="true" t="shared" si="2" ref="L53:L61">J53-H53</f>
        <v>0</v>
      </c>
    </row>
    <row r="54" spans="2:12" ht="12.75">
      <c r="B54" t="s">
        <v>101</v>
      </c>
      <c r="F54" s="17">
        <v>195</v>
      </c>
      <c r="G54" s="17"/>
      <c r="H54" s="17">
        <v>0</v>
      </c>
      <c r="I54" s="17"/>
      <c r="J54" s="17">
        <v>0</v>
      </c>
      <c r="K54" s="17"/>
      <c r="L54" s="17">
        <f t="shared" si="2"/>
        <v>0</v>
      </c>
    </row>
    <row r="55" spans="2:12" ht="12.75">
      <c r="B55" t="s">
        <v>102</v>
      </c>
      <c r="F55" s="17">
        <v>200</v>
      </c>
      <c r="G55" s="17"/>
      <c r="H55" s="17">
        <v>0</v>
      </c>
      <c r="I55" s="17"/>
      <c r="J55" s="17">
        <v>0</v>
      </c>
      <c r="K55" s="17"/>
      <c r="L55" s="17">
        <f t="shared" si="2"/>
        <v>0</v>
      </c>
    </row>
    <row r="56" spans="2:12" ht="12.75">
      <c r="B56" t="s">
        <v>103</v>
      </c>
      <c r="F56" s="17">
        <v>75</v>
      </c>
      <c r="G56" s="17"/>
      <c r="H56" s="17">
        <v>0</v>
      </c>
      <c r="I56" s="17"/>
      <c r="J56" s="17">
        <v>0</v>
      </c>
      <c r="K56" s="17"/>
      <c r="L56" s="17">
        <f t="shared" si="2"/>
        <v>0</v>
      </c>
    </row>
    <row r="57" spans="2:12" ht="12.75">
      <c r="B57" t="s">
        <v>104</v>
      </c>
      <c r="F57" s="17">
        <v>50</v>
      </c>
      <c r="G57" s="17"/>
      <c r="H57" s="17">
        <v>0</v>
      </c>
      <c r="I57" s="17"/>
      <c r="J57" s="17">
        <v>0</v>
      </c>
      <c r="K57" s="17"/>
      <c r="L57" s="17">
        <f t="shared" si="2"/>
        <v>0</v>
      </c>
    </row>
    <row r="58" spans="2:12" ht="12.75">
      <c r="B58" t="s">
        <v>105</v>
      </c>
      <c r="F58" s="17">
        <v>150</v>
      </c>
      <c r="G58" s="17"/>
      <c r="H58" s="17">
        <v>0</v>
      </c>
      <c r="I58" s="17"/>
      <c r="J58" s="17">
        <v>0</v>
      </c>
      <c r="K58" s="17"/>
      <c r="L58" s="17">
        <f t="shared" si="2"/>
        <v>0</v>
      </c>
    </row>
    <row r="59" spans="2:12" ht="12.75">
      <c r="B59" t="s">
        <v>106</v>
      </c>
      <c r="F59" s="17">
        <v>50</v>
      </c>
      <c r="G59" s="17"/>
      <c r="H59" s="17">
        <v>0</v>
      </c>
      <c r="I59" s="17"/>
      <c r="J59" s="17">
        <v>0</v>
      </c>
      <c r="K59" s="17"/>
      <c r="L59" s="17">
        <f t="shared" si="2"/>
        <v>0</v>
      </c>
    </row>
    <row r="60" spans="2:12" ht="12.75">
      <c r="B60" t="s">
        <v>41</v>
      </c>
      <c r="F60" s="17">
        <v>20</v>
      </c>
      <c r="G60" s="17"/>
      <c r="H60" s="17">
        <v>20</v>
      </c>
      <c r="I60" s="17"/>
      <c r="J60" s="17">
        <v>0</v>
      </c>
      <c r="K60" s="17"/>
      <c r="L60" s="17">
        <f t="shared" si="2"/>
        <v>-20</v>
      </c>
    </row>
    <row r="61" spans="2:12" ht="12.75">
      <c r="B61" t="s">
        <v>107</v>
      </c>
      <c r="F61" s="17">
        <v>5</v>
      </c>
      <c r="G61" s="17"/>
      <c r="H61" s="17">
        <v>-5</v>
      </c>
      <c r="I61" s="17"/>
      <c r="J61" s="17">
        <v>0</v>
      </c>
      <c r="K61" s="17"/>
      <c r="L61" s="17">
        <f t="shared" si="2"/>
        <v>5</v>
      </c>
    </row>
    <row r="62" spans="6:12" ht="12.75">
      <c r="F62" s="17"/>
      <c r="G62" s="17"/>
      <c r="H62" s="17"/>
      <c r="I62" s="17"/>
      <c r="J62" s="17"/>
      <c r="K62" s="17"/>
      <c r="L62" s="17"/>
    </row>
    <row r="63" spans="1:12" s="10" customFormat="1" ht="15.75">
      <c r="A63" s="10" t="s">
        <v>108</v>
      </c>
      <c r="F63" s="20">
        <f>SUM(F26:F61)</f>
        <v>20995</v>
      </c>
      <c r="G63" s="20"/>
      <c r="H63" s="20">
        <f>SUM(H26:H61)</f>
        <v>15</v>
      </c>
      <c r="I63" s="20"/>
      <c r="J63" s="20">
        <f>SUM(J26:J61)</f>
        <v>743.3199999999999</v>
      </c>
      <c r="K63" s="20"/>
      <c r="L63" s="20">
        <f>SUM(L26:L61)</f>
        <v>-758.3199999999999</v>
      </c>
    </row>
    <row r="64" spans="6:12" s="10" customFormat="1" ht="15.75">
      <c r="F64" s="21"/>
      <c r="G64" s="21"/>
      <c r="H64" s="21"/>
      <c r="I64" s="21"/>
      <c r="J64" s="21"/>
      <c r="K64" s="21"/>
      <c r="L64" s="21"/>
    </row>
    <row r="65" spans="1:12" s="10" customFormat="1" ht="15.75">
      <c r="A65" s="10" t="s">
        <v>109</v>
      </c>
      <c r="F65" s="12">
        <f>F3+L22+L63</f>
        <v>4176.540000000001</v>
      </c>
      <c r="G65" s="21"/>
      <c r="H65" s="21"/>
      <c r="I65" s="21"/>
      <c r="J65" s="21"/>
      <c r="K65" s="21"/>
      <c r="L65" s="21"/>
    </row>
    <row r="66" spans="6:12" ht="12.75">
      <c r="F66" s="17"/>
      <c r="G66" s="17"/>
      <c r="H66" s="17"/>
      <c r="I66" s="17"/>
      <c r="J66" s="17"/>
      <c r="K66" s="17"/>
      <c r="L66" s="17"/>
    </row>
    <row r="67" spans="6:12" ht="12.75">
      <c r="F67" s="17"/>
      <c r="G67" s="17"/>
      <c r="H67" s="17"/>
      <c r="I67" s="17"/>
      <c r="J67" s="17"/>
      <c r="K67" s="17"/>
      <c r="L67" s="17"/>
    </row>
    <row r="68" spans="6:12" ht="12.75">
      <c r="F68" s="17"/>
      <c r="G68" s="17"/>
      <c r="H68" s="17"/>
      <c r="I68" s="17"/>
      <c r="J68" s="17"/>
      <c r="K68" s="17"/>
      <c r="L68" s="17"/>
    </row>
    <row r="69" spans="3:12" ht="12.75">
      <c r="C69" s="28"/>
      <c r="D69" s="28"/>
      <c r="E69" s="17"/>
      <c r="F69" s="17"/>
      <c r="G69" s="17"/>
      <c r="H69" s="17"/>
      <c r="I69" s="17"/>
      <c r="J69" s="17"/>
      <c r="K69" s="17"/>
      <c r="L69" s="17"/>
    </row>
    <row r="70" spans="3:12" ht="12.75">
      <c r="C70" s="28"/>
      <c r="D70" s="28"/>
      <c r="E70" s="17"/>
      <c r="F70" s="17"/>
      <c r="G70" s="17"/>
      <c r="H70" s="17"/>
      <c r="I70" s="17"/>
      <c r="J70" s="17"/>
      <c r="K70" s="17"/>
      <c r="L70" s="17"/>
    </row>
    <row r="71" spans="3:12" ht="12.75">
      <c r="C71" s="28"/>
      <c r="D71" s="28"/>
      <c r="E71" s="17"/>
      <c r="F71" s="17"/>
      <c r="G71" s="17"/>
      <c r="H71" s="17"/>
      <c r="I71" s="17"/>
      <c r="J71" s="17"/>
      <c r="K71" s="17"/>
      <c r="L71" s="17"/>
    </row>
    <row r="72" spans="3:12" s="10" customFormat="1" ht="15.75">
      <c r="C72" s="26"/>
      <c r="D72" s="26"/>
      <c r="E72" s="20"/>
      <c r="F72" s="21"/>
      <c r="G72" s="21"/>
      <c r="H72" s="21"/>
      <c r="I72" s="21"/>
      <c r="J72" s="21"/>
      <c r="K72" s="21"/>
      <c r="L72" s="21"/>
    </row>
    <row r="73" spans="6:12" ht="12.75">
      <c r="F73" s="17"/>
      <c r="G73" s="17"/>
      <c r="H73" s="17"/>
      <c r="I73" s="17"/>
      <c r="J73" s="17"/>
      <c r="K73" s="17"/>
      <c r="L73" s="17"/>
    </row>
    <row r="74" spans="3:7" ht="12.75">
      <c r="C74" s="22"/>
      <c r="D74" s="22"/>
      <c r="E74" s="22"/>
      <c r="F74" s="22"/>
      <c r="G74" s="22"/>
    </row>
  </sheetData>
  <sheetProtection/>
  <mergeCells count="5">
    <mergeCell ref="C72:D72"/>
    <mergeCell ref="A6:B6"/>
    <mergeCell ref="C69:D69"/>
    <mergeCell ref="C70:D70"/>
    <mergeCell ref="C71:D71"/>
  </mergeCells>
  <printOptions/>
  <pageMargins left="0.75" right="0.75" top="1" bottom="1" header="0.5" footer="0.5"/>
  <pageSetup orientation="portrait" scale="83"/>
  <rowBreaks count="1" manualBreakCount="1">
    <brk id="5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="60" zoomScalePageLayoutView="0" workbookViewId="0" topLeftCell="A1">
      <selection activeCell="V49" sqref="V49"/>
    </sheetView>
  </sheetViews>
  <sheetFormatPr defaultColWidth="3.8515625" defaultRowHeight="12.75"/>
  <cols>
    <col min="1" max="1" width="12.28125" style="0" customWidth="1"/>
    <col min="2" max="2" width="7.421875" style="0" customWidth="1"/>
    <col min="3" max="3" width="3.8515625" style="0" customWidth="1"/>
    <col min="4" max="4" width="13.8515625" style="0" customWidth="1"/>
    <col min="5" max="5" width="4.00390625" style="0" customWidth="1"/>
    <col min="6" max="6" width="16.421875" style="0" bestFit="1" customWidth="1"/>
    <col min="7" max="7" width="3.8515625" style="0" customWidth="1"/>
    <col min="8" max="8" width="13.7109375" style="0" bestFit="1" customWidth="1"/>
    <col min="9" max="9" width="1.421875" style="0" bestFit="1" customWidth="1"/>
    <col min="10" max="10" width="13.421875" style="0" customWidth="1"/>
    <col min="11" max="11" width="1.8515625" style="0" bestFit="1" customWidth="1"/>
    <col min="12" max="12" width="14.7109375" style="0" customWidth="1"/>
  </cols>
  <sheetData>
    <row r="1" ht="18">
      <c r="A1" s="9" t="s">
        <v>65</v>
      </c>
    </row>
    <row r="3" spans="1:6" ht="15.75">
      <c r="A3" s="10" t="s">
        <v>66</v>
      </c>
      <c r="D3" s="11">
        <v>43039</v>
      </c>
      <c r="F3" s="12">
        <v>4181.54</v>
      </c>
    </row>
    <row r="6" spans="1:12" s="15" customFormat="1" ht="31.5">
      <c r="A6" s="27" t="s">
        <v>67</v>
      </c>
      <c r="B6" s="27"/>
      <c r="C6" s="13"/>
      <c r="D6" s="13"/>
      <c r="E6" s="13"/>
      <c r="F6" s="14" t="s">
        <v>127</v>
      </c>
      <c r="G6" s="14"/>
      <c r="H6" s="14" t="s">
        <v>129</v>
      </c>
      <c r="I6" s="14"/>
      <c r="J6" s="14" t="s">
        <v>130</v>
      </c>
      <c r="K6" s="14"/>
      <c r="L6" s="14" t="s">
        <v>131</v>
      </c>
    </row>
    <row r="7" spans="1:12" ht="15.75">
      <c r="A7" s="16">
        <v>1</v>
      </c>
      <c r="B7" s="10" t="s">
        <v>110</v>
      </c>
      <c r="F7" s="17">
        <v>0</v>
      </c>
      <c r="G7" s="17"/>
      <c r="H7" s="17">
        <v>10</v>
      </c>
      <c r="I7" s="17"/>
      <c r="J7" s="18">
        <v>0</v>
      </c>
      <c r="K7" s="17"/>
      <c r="L7" s="17">
        <f aca="true" t="shared" si="0" ref="L7:L22">H7-J7</f>
        <v>10</v>
      </c>
    </row>
    <row r="8" spans="1:12" ht="15.75">
      <c r="A8" s="16">
        <v>2</v>
      </c>
      <c r="B8" s="10" t="s">
        <v>68</v>
      </c>
      <c r="F8" s="17"/>
      <c r="G8" s="17"/>
      <c r="H8" s="17"/>
      <c r="I8" s="17"/>
      <c r="J8" s="17"/>
      <c r="K8" s="17"/>
      <c r="L8" s="17"/>
    </row>
    <row r="9" spans="1:12" ht="12.75">
      <c r="A9" s="19"/>
      <c r="B9" t="s">
        <v>64</v>
      </c>
      <c r="F9" s="17">
        <v>0</v>
      </c>
      <c r="G9" s="17"/>
      <c r="H9" s="17">
        <v>0</v>
      </c>
      <c r="I9" s="17"/>
      <c r="J9" s="17">
        <v>0</v>
      </c>
      <c r="K9" s="17"/>
      <c r="L9" s="17">
        <f t="shared" si="0"/>
        <v>0</v>
      </c>
    </row>
    <row r="10" spans="1:12" ht="12.75">
      <c r="A10" s="19"/>
      <c r="B10" t="s">
        <v>69</v>
      </c>
      <c r="F10" s="17">
        <v>0</v>
      </c>
      <c r="G10" s="17"/>
      <c r="H10" s="17">
        <v>813.5</v>
      </c>
      <c r="I10" s="17"/>
      <c r="J10" s="17">
        <v>0</v>
      </c>
      <c r="K10" s="17"/>
      <c r="L10" s="17">
        <f t="shared" si="0"/>
        <v>813.5</v>
      </c>
    </row>
    <row r="11" spans="2:12" ht="12.75">
      <c r="B11" t="s">
        <v>132</v>
      </c>
      <c r="F11" s="17">
        <v>0</v>
      </c>
      <c r="G11" s="17"/>
      <c r="H11" s="17">
        <v>315</v>
      </c>
      <c r="I11" s="17"/>
      <c r="J11" s="17">
        <v>0</v>
      </c>
      <c r="K11" s="17"/>
      <c r="L11" s="17">
        <f t="shared" si="0"/>
        <v>315</v>
      </c>
    </row>
    <row r="12" spans="2:12" ht="12.75">
      <c r="B12" t="s">
        <v>71</v>
      </c>
      <c r="F12" s="17">
        <v>0</v>
      </c>
      <c r="G12" s="17"/>
      <c r="H12" s="17">
        <v>0</v>
      </c>
      <c r="I12" s="17"/>
      <c r="J12" s="17">
        <v>0</v>
      </c>
      <c r="K12" s="17"/>
      <c r="L12" s="17">
        <f t="shared" si="0"/>
        <v>0</v>
      </c>
    </row>
    <row r="13" spans="2:12" ht="12.75">
      <c r="B13" t="s">
        <v>51</v>
      </c>
      <c r="F13" s="17">
        <v>0</v>
      </c>
      <c r="G13" s="17"/>
      <c r="H13" s="17">
        <v>0</v>
      </c>
      <c r="I13" s="17"/>
      <c r="J13" s="17">
        <v>0</v>
      </c>
      <c r="K13" s="17"/>
      <c r="L13" s="17">
        <f t="shared" si="0"/>
        <v>0</v>
      </c>
    </row>
    <row r="14" spans="2:12" ht="12.75">
      <c r="B14" t="s">
        <v>72</v>
      </c>
      <c r="F14" s="17">
        <v>0</v>
      </c>
      <c r="G14" s="17"/>
      <c r="H14" s="17">
        <v>0</v>
      </c>
      <c r="I14" s="17"/>
      <c r="J14" s="17">
        <v>0</v>
      </c>
      <c r="K14" s="17"/>
      <c r="L14" s="17">
        <f t="shared" si="0"/>
        <v>0</v>
      </c>
    </row>
    <row r="15" spans="2:12" ht="12.75">
      <c r="B15" t="s">
        <v>73</v>
      </c>
      <c r="F15" s="17">
        <v>0</v>
      </c>
      <c r="G15" s="17"/>
      <c r="H15" s="17">
        <v>0</v>
      </c>
      <c r="I15" s="17"/>
      <c r="J15" s="17">
        <v>0</v>
      </c>
      <c r="K15" s="17"/>
      <c r="L15" s="17">
        <f t="shared" si="0"/>
        <v>0</v>
      </c>
    </row>
    <row r="16" spans="2:12" ht="12.75">
      <c r="B16" t="s">
        <v>74</v>
      </c>
      <c r="F16" s="17">
        <v>0</v>
      </c>
      <c r="G16" s="17"/>
      <c r="H16" s="17">
        <v>0</v>
      </c>
      <c r="I16" s="17" t="s">
        <v>19</v>
      </c>
      <c r="J16" s="17">
        <v>0</v>
      </c>
      <c r="K16" s="17" t="s">
        <v>19</v>
      </c>
      <c r="L16" s="17">
        <f t="shared" si="0"/>
        <v>0</v>
      </c>
    </row>
    <row r="17" spans="2:12" ht="12.75">
      <c r="B17" t="s">
        <v>75</v>
      </c>
      <c r="F17" s="17">
        <v>0</v>
      </c>
      <c r="G17" s="17"/>
      <c r="H17" s="17">
        <v>0</v>
      </c>
      <c r="I17" s="17"/>
      <c r="J17" s="17">
        <v>0</v>
      </c>
      <c r="K17" s="17"/>
      <c r="L17" s="17">
        <f t="shared" si="0"/>
        <v>0</v>
      </c>
    </row>
    <row r="18" spans="2:12" ht="12.75">
      <c r="B18" t="s">
        <v>76</v>
      </c>
      <c r="F18" s="17">
        <v>0</v>
      </c>
      <c r="G18" s="17"/>
      <c r="H18" s="17">
        <v>50</v>
      </c>
      <c r="I18" s="17"/>
      <c r="J18" s="17">
        <v>0</v>
      </c>
      <c r="K18" s="17"/>
      <c r="L18" s="17">
        <f t="shared" si="0"/>
        <v>50</v>
      </c>
    </row>
    <row r="19" spans="1:12" s="5" customFormat="1" ht="12.75">
      <c r="A19" s="23"/>
      <c r="B19" s="5" t="s">
        <v>77</v>
      </c>
      <c r="F19" s="24">
        <v>0</v>
      </c>
      <c r="G19" s="24"/>
      <c r="H19" s="24">
        <v>0</v>
      </c>
      <c r="I19" s="24"/>
      <c r="J19" s="24">
        <v>0</v>
      </c>
      <c r="K19" s="24"/>
      <c r="L19" s="24">
        <f t="shared" si="0"/>
        <v>0</v>
      </c>
    </row>
    <row r="20" spans="1:12" s="5" customFormat="1" ht="12.75">
      <c r="A20" s="23"/>
      <c r="B20" s="5" t="s">
        <v>11</v>
      </c>
      <c r="F20" s="24">
        <v>0</v>
      </c>
      <c r="G20" s="24"/>
      <c r="H20" s="24">
        <v>0</v>
      </c>
      <c r="I20" s="24"/>
      <c r="J20" s="24">
        <v>0</v>
      </c>
      <c r="K20" s="24" t="s">
        <v>19</v>
      </c>
      <c r="L20" s="24">
        <f t="shared" si="0"/>
        <v>0</v>
      </c>
    </row>
    <row r="21" spans="1:12" s="5" customFormat="1" ht="12.75">
      <c r="A21" s="23"/>
      <c r="B21" s="5" t="s">
        <v>125</v>
      </c>
      <c r="F21" s="24">
        <v>0</v>
      </c>
      <c r="G21" s="24"/>
      <c r="H21" s="24">
        <v>0</v>
      </c>
      <c r="I21" s="24"/>
      <c r="J21" s="24">
        <v>0</v>
      </c>
      <c r="K21" s="24"/>
      <c r="L21" s="24">
        <f t="shared" si="0"/>
        <v>0</v>
      </c>
    </row>
    <row r="22" spans="1:12" s="10" customFormat="1" ht="15.75">
      <c r="A22" s="16">
        <v>3</v>
      </c>
      <c r="B22" s="10" t="s">
        <v>78</v>
      </c>
      <c r="F22" s="21">
        <v>0</v>
      </c>
      <c r="G22" s="21"/>
      <c r="H22" s="21">
        <v>0</v>
      </c>
      <c r="I22" s="21"/>
      <c r="J22" s="21">
        <v>0</v>
      </c>
      <c r="K22" s="21"/>
      <c r="L22" s="21">
        <f t="shared" si="0"/>
        <v>0</v>
      </c>
    </row>
    <row r="23" spans="1:12" s="10" customFormat="1" ht="15.75">
      <c r="A23" s="10" t="s">
        <v>79</v>
      </c>
      <c r="F23" s="20">
        <f>SUM(F7:F22)</f>
        <v>0</v>
      </c>
      <c r="G23" s="20"/>
      <c r="H23" s="20">
        <f>SUM(H7:H22)</f>
        <v>1188.5</v>
      </c>
      <c r="I23" s="20"/>
      <c r="J23" s="20">
        <f>SUM(J7:J22)</f>
        <v>0</v>
      </c>
      <c r="K23" s="20"/>
      <c r="L23" s="20">
        <f>SUM(L7:L22)</f>
        <v>1188.5</v>
      </c>
    </row>
    <row r="24" spans="6:12" ht="12.75">
      <c r="F24" s="17"/>
      <c r="G24" s="17"/>
      <c r="H24" s="17"/>
      <c r="I24" s="17"/>
      <c r="J24" s="17"/>
      <c r="K24" s="17"/>
      <c r="L24" s="17"/>
    </row>
    <row r="25" spans="1:12" ht="15.75">
      <c r="A25" s="10" t="s">
        <v>80</v>
      </c>
      <c r="B25" s="10"/>
      <c r="F25" s="17"/>
      <c r="G25" s="17"/>
      <c r="H25" s="17"/>
      <c r="I25" s="17"/>
      <c r="J25" s="17"/>
      <c r="K25" s="17"/>
      <c r="L25" s="17"/>
    </row>
    <row r="26" spans="1:12" ht="15.75">
      <c r="A26" s="16">
        <v>1</v>
      </c>
      <c r="B26" s="10" t="s">
        <v>81</v>
      </c>
      <c r="F26" s="17"/>
      <c r="G26" s="17"/>
      <c r="H26" s="17"/>
      <c r="I26" s="17"/>
      <c r="J26" s="17"/>
      <c r="K26" s="17"/>
      <c r="L26" s="17"/>
    </row>
    <row r="27" spans="1:12" ht="12.75">
      <c r="A27" s="19"/>
      <c r="B27" t="s">
        <v>82</v>
      </c>
      <c r="F27" s="17">
        <v>1500</v>
      </c>
      <c r="G27" s="17"/>
      <c r="H27" s="17">
        <v>0</v>
      </c>
      <c r="I27" s="17"/>
      <c r="J27" s="17">
        <v>861.96</v>
      </c>
      <c r="K27" s="17"/>
      <c r="L27" s="17">
        <f aca="true" t="shared" si="1" ref="L27:L32">H27-J27</f>
        <v>-861.96</v>
      </c>
    </row>
    <row r="28" spans="1:12" ht="12.75">
      <c r="A28" s="19"/>
      <c r="B28" t="s">
        <v>49</v>
      </c>
      <c r="F28" s="17">
        <v>600</v>
      </c>
      <c r="G28" s="17"/>
      <c r="H28" s="17">
        <v>0</v>
      </c>
      <c r="I28" s="17"/>
      <c r="J28" s="17">
        <v>0</v>
      </c>
      <c r="K28" s="17"/>
      <c r="L28" s="17">
        <f t="shared" si="1"/>
        <v>0</v>
      </c>
    </row>
    <row r="29" spans="1:12" ht="12.75">
      <c r="A29" s="19"/>
      <c r="B29" t="s">
        <v>83</v>
      </c>
      <c r="F29" s="17">
        <v>3500</v>
      </c>
      <c r="G29" s="17"/>
      <c r="H29" s="17">
        <v>0</v>
      </c>
      <c r="I29" s="17"/>
      <c r="J29" s="17">
        <v>0</v>
      </c>
      <c r="K29" s="17"/>
      <c r="L29" s="17">
        <f t="shared" si="1"/>
        <v>0</v>
      </c>
    </row>
    <row r="30" spans="2:12" ht="12.75">
      <c r="B30" t="s">
        <v>84</v>
      </c>
      <c r="F30" s="17">
        <v>100</v>
      </c>
      <c r="G30" s="17"/>
      <c r="H30" s="17">
        <v>0</v>
      </c>
      <c r="I30" s="17"/>
      <c r="J30" s="17">
        <v>315</v>
      </c>
      <c r="K30" s="17"/>
      <c r="L30" s="17">
        <f t="shared" si="1"/>
        <v>-315</v>
      </c>
    </row>
    <row r="31" spans="2:12" ht="12.75">
      <c r="B31" t="s">
        <v>85</v>
      </c>
      <c r="F31" s="17">
        <v>100</v>
      </c>
      <c r="G31" s="17"/>
      <c r="H31" s="17">
        <v>0</v>
      </c>
      <c r="I31" s="17"/>
      <c r="J31" s="17">
        <v>13.78</v>
      </c>
      <c r="K31" s="17"/>
      <c r="L31" s="17">
        <f t="shared" si="1"/>
        <v>-13.78</v>
      </c>
    </row>
    <row r="32" spans="2:12" ht="12.75">
      <c r="B32" t="s">
        <v>126</v>
      </c>
      <c r="F32" s="17">
        <v>300</v>
      </c>
      <c r="G32" s="17"/>
      <c r="H32" s="17">
        <v>0</v>
      </c>
      <c r="I32" s="17"/>
      <c r="J32" s="17">
        <v>0</v>
      </c>
      <c r="K32" s="17"/>
      <c r="L32" s="17">
        <f t="shared" si="1"/>
        <v>0</v>
      </c>
    </row>
    <row r="33" spans="6:12" ht="12.75">
      <c r="F33" s="17"/>
      <c r="G33" s="17"/>
      <c r="H33" s="17"/>
      <c r="I33" s="17"/>
      <c r="J33" s="17"/>
      <c r="K33" s="17"/>
      <c r="L33" s="17"/>
    </row>
    <row r="34" spans="1:12" ht="15.75">
      <c r="A34" s="16">
        <v>2</v>
      </c>
      <c r="B34" s="10" t="s">
        <v>86</v>
      </c>
      <c r="F34" s="17"/>
      <c r="G34" s="17"/>
      <c r="H34" s="17"/>
      <c r="I34" s="17"/>
      <c r="J34" s="17"/>
      <c r="K34" s="17"/>
      <c r="L34" s="17"/>
    </row>
    <row r="35" spans="1:12" ht="12.75">
      <c r="A35" s="19"/>
      <c r="B35" t="s">
        <v>39</v>
      </c>
      <c r="F35" s="17">
        <v>150</v>
      </c>
      <c r="G35" s="17"/>
      <c r="H35" s="17">
        <v>0</v>
      </c>
      <c r="I35" s="17"/>
      <c r="J35" s="17">
        <v>0</v>
      </c>
      <c r="K35" s="17"/>
      <c r="L35" s="17">
        <f>H35-J35</f>
        <v>0</v>
      </c>
    </row>
    <row r="36" spans="2:12" ht="12.75">
      <c r="B36" t="s">
        <v>43</v>
      </c>
      <c r="F36" s="17">
        <v>300</v>
      </c>
      <c r="G36" s="17"/>
      <c r="H36" s="17">
        <v>0</v>
      </c>
      <c r="I36" s="17"/>
      <c r="J36" s="17">
        <v>0</v>
      </c>
      <c r="K36" s="17"/>
      <c r="L36" s="17">
        <f aca="true" t="shared" si="2" ref="L36:L44">H36-J36</f>
        <v>0</v>
      </c>
    </row>
    <row r="37" spans="2:12" ht="12.75">
      <c r="B37" t="s">
        <v>87</v>
      </c>
      <c r="F37" s="17">
        <v>100</v>
      </c>
      <c r="G37" s="17"/>
      <c r="H37" s="17">
        <v>0</v>
      </c>
      <c r="I37" s="17"/>
      <c r="J37" s="17">
        <v>0</v>
      </c>
      <c r="K37" s="17"/>
      <c r="L37" s="17">
        <f t="shared" si="2"/>
        <v>0</v>
      </c>
    </row>
    <row r="38" spans="2:12" ht="12.75">
      <c r="B38" t="s">
        <v>88</v>
      </c>
      <c r="F38" s="17">
        <v>2200</v>
      </c>
      <c r="G38" s="17"/>
      <c r="H38" s="17">
        <v>0</v>
      </c>
      <c r="I38" s="17"/>
      <c r="J38" s="17">
        <v>0</v>
      </c>
      <c r="K38" s="17"/>
      <c r="L38" s="17">
        <f t="shared" si="2"/>
        <v>0</v>
      </c>
    </row>
    <row r="39" spans="2:12" ht="12.75">
      <c r="B39" t="s">
        <v>44</v>
      </c>
      <c r="F39" s="17">
        <v>250</v>
      </c>
      <c r="G39" s="17"/>
      <c r="H39" s="17">
        <v>0</v>
      </c>
      <c r="I39" s="17"/>
      <c r="J39" s="17">
        <v>0</v>
      </c>
      <c r="K39" s="17"/>
      <c r="L39" s="17">
        <f t="shared" si="2"/>
        <v>0</v>
      </c>
    </row>
    <row r="40" spans="2:12" ht="12.75">
      <c r="B40" t="s">
        <v>89</v>
      </c>
      <c r="F40" s="17">
        <v>150</v>
      </c>
      <c r="G40" s="17"/>
      <c r="H40" s="17">
        <v>0</v>
      </c>
      <c r="I40" s="17"/>
      <c r="J40" s="17">
        <v>0</v>
      </c>
      <c r="K40" s="17"/>
      <c r="L40" s="17">
        <f t="shared" si="2"/>
        <v>0</v>
      </c>
    </row>
    <row r="41" spans="2:12" ht="12.75">
      <c r="B41" t="s">
        <v>25</v>
      </c>
      <c r="F41" s="17">
        <v>3000</v>
      </c>
      <c r="G41" s="17"/>
      <c r="H41" s="17">
        <v>0</v>
      </c>
      <c r="I41" s="17"/>
      <c r="J41" s="17">
        <v>0</v>
      </c>
      <c r="K41" s="17"/>
      <c r="L41" s="17">
        <f t="shared" si="2"/>
        <v>0</v>
      </c>
    </row>
    <row r="42" spans="2:12" ht="12.75">
      <c r="B42" t="s">
        <v>90</v>
      </c>
      <c r="F42" s="17">
        <v>1500</v>
      </c>
      <c r="G42" s="17"/>
      <c r="H42" s="17">
        <v>0</v>
      </c>
      <c r="I42" s="17"/>
      <c r="J42" s="17">
        <v>0</v>
      </c>
      <c r="K42" s="17"/>
      <c r="L42" s="17">
        <f t="shared" si="2"/>
        <v>0</v>
      </c>
    </row>
    <row r="43" spans="2:12" ht="12.75">
      <c r="B43" t="s">
        <v>91</v>
      </c>
      <c r="F43" s="17">
        <v>350</v>
      </c>
      <c r="G43" s="17"/>
      <c r="H43" s="17">
        <v>0</v>
      </c>
      <c r="I43" s="17"/>
      <c r="J43" s="17">
        <v>0</v>
      </c>
      <c r="K43" s="17"/>
      <c r="L43" s="17">
        <f t="shared" si="2"/>
        <v>0</v>
      </c>
    </row>
    <row r="44" spans="2:12" ht="12.75">
      <c r="B44" t="s">
        <v>92</v>
      </c>
      <c r="F44" s="17">
        <v>250</v>
      </c>
      <c r="G44" s="17"/>
      <c r="H44" s="17">
        <v>0</v>
      </c>
      <c r="I44" s="17"/>
      <c r="J44" s="17">
        <v>0</v>
      </c>
      <c r="K44" s="17"/>
      <c r="L44" s="17">
        <f t="shared" si="2"/>
        <v>0</v>
      </c>
    </row>
    <row r="45" spans="6:12" s="10" customFormat="1" ht="15.75">
      <c r="F45" s="21"/>
      <c r="G45" s="21"/>
      <c r="H45" s="21"/>
      <c r="I45" s="21"/>
      <c r="J45" s="21"/>
      <c r="K45" s="21"/>
      <c r="L45" s="21"/>
    </row>
    <row r="46" spans="6:12" ht="12.75">
      <c r="F46" s="17"/>
      <c r="G46" s="17"/>
      <c r="H46" s="17"/>
      <c r="I46" s="17"/>
      <c r="J46" s="17"/>
      <c r="K46" s="17"/>
      <c r="L46" s="17"/>
    </row>
    <row r="47" spans="1:12" ht="15.75">
      <c r="A47" s="16">
        <v>3</v>
      </c>
      <c r="B47" s="10" t="s">
        <v>93</v>
      </c>
      <c r="F47" s="17"/>
      <c r="G47" s="17"/>
      <c r="H47" s="17"/>
      <c r="I47" s="17"/>
      <c r="J47" s="17"/>
      <c r="K47" s="17"/>
      <c r="L47" s="17"/>
    </row>
    <row r="48" spans="2:12" ht="12.75">
      <c r="B48" t="s">
        <v>94</v>
      </c>
      <c r="F48" s="17">
        <v>500</v>
      </c>
      <c r="G48" s="17"/>
      <c r="H48" s="17">
        <v>0</v>
      </c>
      <c r="I48" s="17"/>
      <c r="J48" s="17">
        <v>0</v>
      </c>
      <c r="K48" s="17"/>
      <c r="L48" s="17">
        <f>H48-J48</f>
        <v>0</v>
      </c>
    </row>
    <row r="49" spans="2:12" ht="12.75">
      <c r="B49" t="s">
        <v>95</v>
      </c>
      <c r="F49" s="17">
        <v>750</v>
      </c>
      <c r="G49" s="17"/>
      <c r="H49" s="17">
        <v>0</v>
      </c>
      <c r="I49" s="17"/>
      <c r="J49" s="17">
        <v>0</v>
      </c>
      <c r="K49" s="17"/>
      <c r="L49" s="17">
        <f>H49-J49</f>
        <v>0</v>
      </c>
    </row>
    <row r="50" spans="1:12" ht="12.75">
      <c r="A50" s="19"/>
      <c r="B50" t="s">
        <v>96</v>
      </c>
      <c r="F50" s="17">
        <v>1450</v>
      </c>
      <c r="G50" s="17"/>
      <c r="H50" s="17">
        <v>0</v>
      </c>
      <c r="I50" s="17"/>
      <c r="J50" s="17">
        <v>0</v>
      </c>
      <c r="K50" s="17"/>
      <c r="L50" s="17">
        <f>H50-J50</f>
        <v>0</v>
      </c>
    </row>
    <row r="51" spans="2:12" ht="12.75">
      <c r="B51" t="s">
        <v>97</v>
      </c>
      <c r="F51" s="17">
        <v>200</v>
      </c>
      <c r="G51" s="17"/>
      <c r="H51" s="17">
        <v>0</v>
      </c>
      <c r="I51" s="17"/>
      <c r="J51" s="17">
        <v>0</v>
      </c>
      <c r="K51" s="17"/>
      <c r="L51" s="17">
        <f>H51-J51</f>
        <v>0</v>
      </c>
    </row>
    <row r="52" spans="1:12" ht="12.75">
      <c r="A52" s="19"/>
      <c r="B52" t="s">
        <v>98</v>
      </c>
      <c r="F52" s="17">
        <v>300</v>
      </c>
      <c r="G52" s="17"/>
      <c r="H52" s="17">
        <v>0</v>
      </c>
      <c r="I52" s="17"/>
      <c r="J52" s="17">
        <v>0</v>
      </c>
      <c r="K52" s="17"/>
      <c r="L52" s="17">
        <f>H52-J52</f>
        <v>0</v>
      </c>
    </row>
    <row r="53" spans="1:12" ht="12.75">
      <c r="A53" s="19"/>
      <c r="F53" s="17"/>
      <c r="G53" s="17"/>
      <c r="H53" s="17"/>
      <c r="I53" s="17"/>
      <c r="J53" s="17"/>
      <c r="K53" s="17"/>
      <c r="L53" s="17"/>
    </row>
    <row r="54" spans="1:12" ht="15.75">
      <c r="A54" s="16">
        <v>4</v>
      </c>
      <c r="B54" s="10" t="s">
        <v>99</v>
      </c>
      <c r="F54" s="17"/>
      <c r="G54" s="17"/>
      <c r="H54" s="17"/>
      <c r="I54" s="17"/>
      <c r="J54" s="17"/>
      <c r="K54" s="17"/>
      <c r="L54" s="17"/>
    </row>
    <row r="55" spans="2:12" ht="12.75">
      <c r="B55" t="s">
        <v>100</v>
      </c>
      <c r="F55" s="17">
        <v>3000</v>
      </c>
      <c r="G55" s="17"/>
      <c r="H55" s="17">
        <v>0</v>
      </c>
      <c r="I55" s="17"/>
      <c r="J55" s="17">
        <v>0</v>
      </c>
      <c r="K55" s="17"/>
      <c r="L55" s="17">
        <f>H55-J55</f>
        <v>0</v>
      </c>
    </row>
    <row r="56" spans="2:12" ht="12.75">
      <c r="B56" t="s">
        <v>101</v>
      </c>
      <c r="F56" s="17">
        <v>195</v>
      </c>
      <c r="G56" s="17"/>
      <c r="H56" s="17">
        <v>0</v>
      </c>
      <c r="I56" s="17"/>
      <c r="J56" s="17">
        <v>0</v>
      </c>
      <c r="K56" s="17"/>
      <c r="L56" s="17">
        <f aca="true" t="shared" si="3" ref="L56:L63">H56-J56</f>
        <v>0</v>
      </c>
    </row>
    <row r="57" spans="2:12" ht="12.75">
      <c r="B57" t="s">
        <v>102</v>
      </c>
      <c r="F57" s="17">
        <v>200</v>
      </c>
      <c r="G57" s="17"/>
      <c r="H57" s="17">
        <v>0</v>
      </c>
      <c r="I57" s="17"/>
      <c r="J57" s="17">
        <v>0</v>
      </c>
      <c r="K57" s="17"/>
      <c r="L57" s="17">
        <f t="shared" si="3"/>
        <v>0</v>
      </c>
    </row>
    <row r="58" spans="2:12" ht="12.75">
      <c r="B58" t="s">
        <v>103</v>
      </c>
      <c r="F58" s="17">
        <v>75</v>
      </c>
      <c r="G58" s="17"/>
      <c r="H58" s="17">
        <v>0</v>
      </c>
      <c r="I58" s="17"/>
      <c r="J58" s="17">
        <v>0</v>
      </c>
      <c r="K58" s="17"/>
      <c r="L58" s="17">
        <f t="shared" si="3"/>
        <v>0</v>
      </c>
    </row>
    <row r="59" spans="2:12" ht="12.75">
      <c r="B59" t="s">
        <v>104</v>
      </c>
      <c r="F59" s="17">
        <v>50</v>
      </c>
      <c r="G59" s="17"/>
      <c r="H59" s="17">
        <v>0</v>
      </c>
      <c r="I59" s="17"/>
      <c r="J59" s="17">
        <v>0</v>
      </c>
      <c r="K59" s="17"/>
      <c r="L59" s="17">
        <f t="shared" si="3"/>
        <v>0</v>
      </c>
    </row>
    <row r="60" spans="2:12" ht="12.75">
      <c r="B60" t="s">
        <v>105</v>
      </c>
      <c r="F60" s="17">
        <v>150</v>
      </c>
      <c r="G60" s="17"/>
      <c r="H60" s="17">
        <v>0</v>
      </c>
      <c r="I60" s="17"/>
      <c r="J60" s="17">
        <v>0</v>
      </c>
      <c r="K60" s="17"/>
      <c r="L60" s="17">
        <f t="shared" si="3"/>
        <v>0</v>
      </c>
    </row>
    <row r="61" spans="2:12" ht="12.75">
      <c r="B61" t="s">
        <v>106</v>
      </c>
      <c r="F61" s="17">
        <v>50</v>
      </c>
      <c r="G61" s="17"/>
      <c r="H61" s="17">
        <v>0</v>
      </c>
      <c r="I61" s="17"/>
      <c r="J61" s="17">
        <v>0</v>
      </c>
      <c r="K61" s="17"/>
      <c r="L61" s="17">
        <f t="shared" si="3"/>
        <v>0</v>
      </c>
    </row>
    <row r="62" spans="2:12" ht="12.75">
      <c r="B62" t="s">
        <v>41</v>
      </c>
      <c r="F62" s="17">
        <v>20</v>
      </c>
      <c r="G62" s="17"/>
      <c r="H62" s="17">
        <v>0</v>
      </c>
      <c r="I62" s="17"/>
      <c r="J62" s="17">
        <v>0</v>
      </c>
      <c r="K62" s="17"/>
      <c r="L62" s="17">
        <f t="shared" si="3"/>
        <v>0</v>
      </c>
    </row>
    <row r="63" spans="2:12" ht="12.75">
      <c r="B63" t="s">
        <v>107</v>
      </c>
      <c r="F63" s="17">
        <v>5</v>
      </c>
      <c r="G63" s="17"/>
      <c r="H63" s="17">
        <v>0</v>
      </c>
      <c r="I63" s="17"/>
      <c r="J63" s="17">
        <v>5</v>
      </c>
      <c r="K63" s="17"/>
      <c r="L63" s="17">
        <f t="shared" si="3"/>
        <v>-5</v>
      </c>
    </row>
    <row r="64" spans="6:12" ht="12.75">
      <c r="F64" s="17"/>
      <c r="G64" s="17"/>
      <c r="H64" s="17"/>
      <c r="I64" s="17"/>
      <c r="J64" s="17"/>
      <c r="K64" s="17"/>
      <c r="L64" s="17"/>
    </row>
    <row r="65" spans="1:12" s="10" customFormat="1" ht="15.75">
      <c r="A65" s="10" t="s">
        <v>108</v>
      </c>
      <c r="F65" s="20">
        <f>SUM(F27:F63)</f>
        <v>21295</v>
      </c>
      <c r="G65" s="20"/>
      <c r="H65" s="20">
        <f>SUM(H27:H63)</f>
        <v>0</v>
      </c>
      <c r="I65" s="20"/>
      <c r="J65" s="20">
        <f>SUM(J27:J63)</f>
        <v>1195.74</v>
      </c>
      <c r="K65" s="20"/>
      <c r="L65" s="20">
        <f>SUM(L27:L63)</f>
        <v>-1195.74</v>
      </c>
    </row>
    <row r="66" spans="6:12" s="10" customFormat="1" ht="15.75">
      <c r="F66" s="21"/>
      <c r="G66" s="21"/>
      <c r="H66" s="21"/>
      <c r="I66" s="21"/>
      <c r="J66" s="21"/>
      <c r="K66" s="21"/>
      <c r="L66" s="21"/>
    </row>
    <row r="67" spans="1:12" s="10" customFormat="1" ht="15.75">
      <c r="A67" s="10" t="s">
        <v>109</v>
      </c>
      <c r="F67" s="12">
        <f>F3+L23+L65</f>
        <v>4174.3</v>
      </c>
      <c r="G67" s="21"/>
      <c r="H67" s="21"/>
      <c r="I67" s="21"/>
      <c r="J67" s="21"/>
      <c r="K67" s="21"/>
      <c r="L67" s="21"/>
    </row>
    <row r="68" spans="6:12" ht="12.75">
      <c r="F68" s="17"/>
      <c r="G68" s="17"/>
      <c r="H68" s="17"/>
      <c r="I68" s="17"/>
      <c r="J68" s="17"/>
      <c r="K68" s="17"/>
      <c r="L68" s="17"/>
    </row>
    <row r="69" spans="6:12" ht="12.75">
      <c r="F69" s="17"/>
      <c r="G69" s="17"/>
      <c r="H69" s="17"/>
      <c r="I69" s="17"/>
      <c r="J69" s="17"/>
      <c r="K69" s="17"/>
      <c r="L69" s="17"/>
    </row>
    <row r="70" spans="6:12" ht="12.75">
      <c r="F70" s="17"/>
      <c r="G70" s="17"/>
      <c r="H70" s="17"/>
      <c r="I70" s="17"/>
      <c r="J70" s="17"/>
      <c r="K70" s="17"/>
      <c r="L70" s="17"/>
    </row>
    <row r="71" spans="3:12" ht="12.75">
      <c r="C71" s="28"/>
      <c r="D71" s="28"/>
      <c r="E71" s="17"/>
      <c r="F71" s="17"/>
      <c r="G71" s="17"/>
      <c r="H71" s="17"/>
      <c r="I71" s="17"/>
      <c r="J71" s="17"/>
      <c r="K71" s="17"/>
      <c r="L71" s="17"/>
    </row>
    <row r="72" spans="3:12" ht="12.75">
      <c r="C72" s="28"/>
      <c r="D72" s="28"/>
      <c r="E72" s="17"/>
      <c r="F72" s="17"/>
      <c r="G72" s="17"/>
      <c r="H72" s="17"/>
      <c r="I72" s="17"/>
      <c r="J72" s="17"/>
      <c r="K72" s="17"/>
      <c r="L72" s="17"/>
    </row>
    <row r="73" spans="3:12" ht="12.75">
      <c r="C73" s="28"/>
      <c r="D73" s="28"/>
      <c r="E73" s="17"/>
      <c r="F73" s="17"/>
      <c r="G73" s="17"/>
      <c r="H73" s="17"/>
      <c r="I73" s="17"/>
      <c r="J73" s="17"/>
      <c r="K73" s="17"/>
      <c r="L73" s="17"/>
    </row>
    <row r="74" spans="3:12" s="10" customFormat="1" ht="15.75">
      <c r="C74" s="26"/>
      <c r="D74" s="26"/>
      <c r="E74" s="20"/>
      <c r="F74" s="21"/>
      <c r="G74" s="21"/>
      <c r="H74" s="21"/>
      <c r="I74" s="21"/>
      <c r="J74" s="21"/>
      <c r="K74" s="21"/>
      <c r="L74" s="21"/>
    </row>
    <row r="75" spans="6:12" ht="12.75">
      <c r="F75" s="17"/>
      <c r="G75" s="17"/>
      <c r="H75" s="17"/>
      <c r="I75" s="17"/>
      <c r="J75" s="17"/>
      <c r="K75" s="17"/>
      <c r="L75" s="17"/>
    </row>
    <row r="76" spans="3:7" ht="12.75">
      <c r="C76" s="22"/>
      <c r="D76" s="22"/>
      <c r="E76" s="22"/>
      <c r="F76" s="22"/>
      <c r="G76" s="22"/>
    </row>
  </sheetData>
  <sheetProtection/>
  <mergeCells count="5">
    <mergeCell ref="C74:D74"/>
    <mergeCell ref="A6:B6"/>
    <mergeCell ref="C71:D71"/>
    <mergeCell ref="C72:D72"/>
    <mergeCell ref="C73:D73"/>
  </mergeCells>
  <printOptions/>
  <pageMargins left="0.75" right="0.75" top="1" bottom="1" header="0.5" footer="0.5"/>
  <pageSetup orientation="portrait" scale="83"/>
  <rowBreaks count="1" manualBreakCount="1">
    <brk id="5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N9" sqref="N9"/>
    </sheetView>
  </sheetViews>
  <sheetFormatPr defaultColWidth="3.8515625" defaultRowHeight="12.75"/>
  <cols>
    <col min="1" max="1" width="12.28125" style="0" customWidth="1"/>
    <col min="2" max="2" width="7.421875" style="0" customWidth="1"/>
    <col min="3" max="3" width="3.8515625" style="0" customWidth="1"/>
    <col min="4" max="4" width="12.7109375" style="0" customWidth="1"/>
    <col min="5" max="5" width="4.00390625" style="0" customWidth="1"/>
    <col min="6" max="6" width="16.28125" style="0" bestFit="1" customWidth="1"/>
    <col min="7" max="7" width="3.8515625" style="0" customWidth="1"/>
    <col min="8" max="8" width="12.421875" style="0" bestFit="1" customWidth="1"/>
    <col min="9" max="9" width="1.421875" style="0" bestFit="1" customWidth="1"/>
    <col min="10" max="10" width="12.28125" style="0" bestFit="1" customWidth="1"/>
    <col min="11" max="11" width="1.8515625" style="0" bestFit="1" customWidth="1"/>
    <col min="12" max="12" width="13.421875" style="0" bestFit="1" customWidth="1"/>
  </cols>
  <sheetData>
    <row r="1" ht="18">
      <c r="A1" s="9" t="s">
        <v>65</v>
      </c>
    </row>
    <row r="3" spans="1:6" ht="15.75">
      <c r="A3" s="10" t="s">
        <v>66</v>
      </c>
      <c r="D3" s="11">
        <v>43069</v>
      </c>
      <c r="F3" s="12">
        <v>4174.3</v>
      </c>
    </row>
    <row r="6" spans="1:12" s="15" customFormat="1" ht="31.5">
      <c r="A6" s="27" t="s">
        <v>67</v>
      </c>
      <c r="B6" s="27"/>
      <c r="C6" s="13"/>
      <c r="D6" s="13"/>
      <c r="E6" s="13"/>
      <c r="F6" s="14" t="s">
        <v>127</v>
      </c>
      <c r="G6" s="14"/>
      <c r="H6" s="14" t="s">
        <v>129</v>
      </c>
      <c r="I6" s="14"/>
      <c r="J6" s="14" t="s">
        <v>130</v>
      </c>
      <c r="K6" s="14"/>
      <c r="L6" s="14" t="s">
        <v>131</v>
      </c>
    </row>
    <row r="7" spans="1:12" ht="15.75">
      <c r="A7" s="16">
        <v>1</v>
      </c>
      <c r="B7" s="10" t="s">
        <v>110</v>
      </c>
      <c r="F7" s="17">
        <v>0</v>
      </c>
      <c r="G7" s="17"/>
      <c r="H7" s="17">
        <v>0</v>
      </c>
      <c r="I7" s="17"/>
      <c r="J7" s="18">
        <v>0</v>
      </c>
      <c r="K7" s="17"/>
      <c r="L7" s="17">
        <f aca="true" t="shared" si="0" ref="L7:L22">H7-J7</f>
        <v>0</v>
      </c>
    </row>
    <row r="8" spans="1:12" ht="15.75">
      <c r="A8" s="16">
        <v>2</v>
      </c>
      <c r="B8" s="10" t="s">
        <v>68</v>
      </c>
      <c r="F8" s="17"/>
      <c r="G8" s="17"/>
      <c r="H8" s="17"/>
      <c r="I8" s="17"/>
      <c r="J8" s="17"/>
      <c r="K8" s="17"/>
      <c r="L8" s="17"/>
    </row>
    <row r="9" spans="1:12" ht="12.75">
      <c r="A9" s="19"/>
      <c r="B9" t="s">
        <v>64</v>
      </c>
      <c r="F9" s="17">
        <v>0</v>
      </c>
      <c r="G9" s="17"/>
      <c r="H9" s="17">
        <v>0</v>
      </c>
      <c r="I9" s="17"/>
      <c r="J9" s="17">
        <v>0</v>
      </c>
      <c r="K9" s="17"/>
      <c r="L9" s="17">
        <f t="shared" si="0"/>
        <v>0</v>
      </c>
    </row>
    <row r="10" spans="1:12" ht="12.75">
      <c r="A10" s="19"/>
      <c r="B10" t="s">
        <v>69</v>
      </c>
      <c r="F10" s="17">
        <v>0</v>
      </c>
      <c r="G10" s="17"/>
      <c r="H10" s="17">
        <v>0</v>
      </c>
      <c r="I10" s="17"/>
      <c r="J10" s="17">
        <v>0</v>
      </c>
      <c r="K10" s="17"/>
      <c r="L10" s="17">
        <f t="shared" si="0"/>
        <v>0</v>
      </c>
    </row>
    <row r="11" spans="2:12" ht="12.75">
      <c r="B11" t="s">
        <v>70</v>
      </c>
      <c r="F11" s="17">
        <v>0</v>
      </c>
      <c r="G11" s="17"/>
      <c r="H11" s="17">
        <v>0</v>
      </c>
      <c r="I11" s="17"/>
      <c r="J11" s="17">
        <v>0</v>
      </c>
      <c r="K11" s="17"/>
      <c r="L11" s="17">
        <f t="shared" si="0"/>
        <v>0</v>
      </c>
    </row>
    <row r="12" spans="2:12" ht="12.75">
      <c r="B12" t="s">
        <v>71</v>
      </c>
      <c r="F12" s="17">
        <v>0</v>
      </c>
      <c r="G12" s="17"/>
      <c r="H12" s="17">
        <v>475</v>
      </c>
      <c r="I12" s="17"/>
      <c r="J12" s="17">
        <v>200</v>
      </c>
      <c r="K12" s="17"/>
      <c r="L12" s="17">
        <f t="shared" si="0"/>
        <v>275</v>
      </c>
    </row>
    <row r="13" spans="2:12" ht="12.75">
      <c r="B13" t="s">
        <v>51</v>
      </c>
      <c r="F13" s="17">
        <v>0</v>
      </c>
      <c r="G13" s="17"/>
      <c r="H13" s="17">
        <v>0</v>
      </c>
      <c r="I13" s="17"/>
      <c r="J13" s="17">
        <v>0</v>
      </c>
      <c r="K13" s="17"/>
      <c r="L13" s="17">
        <f t="shared" si="0"/>
        <v>0</v>
      </c>
    </row>
    <row r="14" spans="2:12" ht="12.75">
      <c r="B14" t="s">
        <v>72</v>
      </c>
      <c r="F14" s="17">
        <v>0</v>
      </c>
      <c r="G14" s="17"/>
      <c r="H14" s="17">
        <v>0</v>
      </c>
      <c r="I14" s="17"/>
      <c r="J14" s="17">
        <v>0</v>
      </c>
      <c r="K14" s="17"/>
      <c r="L14" s="17">
        <f t="shared" si="0"/>
        <v>0</v>
      </c>
    </row>
    <row r="15" spans="2:12" ht="12.75">
      <c r="B15" t="s">
        <v>73</v>
      </c>
      <c r="F15" s="17">
        <v>0</v>
      </c>
      <c r="G15" s="17"/>
      <c r="H15" s="17">
        <v>0</v>
      </c>
      <c r="I15" s="17"/>
      <c r="J15" s="17">
        <v>0</v>
      </c>
      <c r="K15" s="17"/>
      <c r="L15" s="17">
        <f t="shared" si="0"/>
        <v>0</v>
      </c>
    </row>
    <row r="16" spans="2:12" ht="12.75">
      <c r="B16" t="s">
        <v>74</v>
      </c>
      <c r="F16" s="17">
        <v>0</v>
      </c>
      <c r="G16" s="17"/>
      <c r="H16" s="17">
        <v>0</v>
      </c>
      <c r="I16" s="17" t="s">
        <v>19</v>
      </c>
      <c r="J16" s="17">
        <v>0</v>
      </c>
      <c r="K16" s="17" t="s">
        <v>19</v>
      </c>
      <c r="L16" s="17">
        <f t="shared" si="0"/>
        <v>0</v>
      </c>
    </row>
    <row r="17" spans="2:12" ht="12.75">
      <c r="B17" t="s">
        <v>75</v>
      </c>
      <c r="F17" s="17">
        <v>0</v>
      </c>
      <c r="G17" s="17"/>
      <c r="H17" s="17">
        <v>635</v>
      </c>
      <c r="I17" s="17"/>
      <c r="J17" s="17">
        <v>0</v>
      </c>
      <c r="K17" s="17"/>
      <c r="L17" s="17">
        <f t="shared" si="0"/>
        <v>635</v>
      </c>
    </row>
    <row r="18" spans="2:12" ht="12.75">
      <c r="B18" t="s">
        <v>76</v>
      </c>
      <c r="F18" s="17">
        <v>0</v>
      </c>
      <c r="G18" s="17"/>
      <c r="H18" s="17">
        <v>0</v>
      </c>
      <c r="I18" s="17"/>
      <c r="J18" s="17">
        <v>0</v>
      </c>
      <c r="K18" s="17"/>
      <c r="L18" s="17">
        <f t="shared" si="0"/>
        <v>0</v>
      </c>
    </row>
    <row r="19" spans="1:12" s="5" customFormat="1" ht="12.75">
      <c r="A19" s="23"/>
      <c r="B19" s="5" t="s">
        <v>77</v>
      </c>
      <c r="F19" s="24">
        <v>0</v>
      </c>
      <c r="G19" s="24"/>
      <c r="H19" s="24">
        <v>0</v>
      </c>
      <c r="I19" s="24"/>
      <c r="J19" s="24">
        <v>0</v>
      </c>
      <c r="K19" s="24"/>
      <c r="L19" s="24">
        <f t="shared" si="0"/>
        <v>0</v>
      </c>
    </row>
    <row r="20" spans="1:12" s="5" customFormat="1" ht="12.75">
      <c r="A20" s="23"/>
      <c r="B20" s="5" t="s">
        <v>11</v>
      </c>
      <c r="F20" s="24">
        <v>0</v>
      </c>
      <c r="G20" s="24"/>
      <c r="H20" s="24">
        <v>52.5</v>
      </c>
      <c r="I20" s="24"/>
      <c r="J20" s="24">
        <v>0</v>
      </c>
      <c r="K20" s="24" t="s">
        <v>19</v>
      </c>
      <c r="L20" s="24">
        <f t="shared" si="0"/>
        <v>52.5</v>
      </c>
    </row>
    <row r="21" spans="1:12" s="5" customFormat="1" ht="12.75">
      <c r="A21" s="23"/>
      <c r="B21" s="5" t="s">
        <v>125</v>
      </c>
      <c r="F21" s="24">
        <v>0</v>
      </c>
      <c r="G21" s="24"/>
      <c r="H21" s="24">
        <v>108.82</v>
      </c>
      <c r="I21" s="24"/>
      <c r="J21" s="24">
        <v>0</v>
      </c>
      <c r="K21" s="24"/>
      <c r="L21" s="24">
        <f t="shared" si="0"/>
        <v>108.82</v>
      </c>
    </row>
    <row r="22" spans="1:12" s="10" customFormat="1" ht="15.75">
      <c r="A22" s="16">
        <v>3</v>
      </c>
      <c r="B22" s="10" t="s">
        <v>78</v>
      </c>
      <c r="F22" s="21">
        <v>0</v>
      </c>
      <c r="G22" s="21"/>
      <c r="H22" s="21">
        <v>0</v>
      </c>
      <c r="I22" s="21"/>
      <c r="J22" s="21">
        <v>0</v>
      </c>
      <c r="K22" s="21"/>
      <c r="L22" s="21">
        <f t="shared" si="0"/>
        <v>0</v>
      </c>
    </row>
    <row r="23" spans="1:12" s="10" customFormat="1" ht="15.75">
      <c r="A23" s="10" t="s">
        <v>79</v>
      </c>
      <c r="F23" s="20">
        <f>SUM(F7:F22)</f>
        <v>0</v>
      </c>
      <c r="G23" s="20"/>
      <c r="H23" s="20">
        <f>SUM(H7:H22)</f>
        <v>1271.32</v>
      </c>
      <c r="I23" s="20"/>
      <c r="J23" s="20">
        <f>SUM(J7:J22)</f>
        <v>200</v>
      </c>
      <c r="K23" s="20"/>
      <c r="L23" s="20">
        <f>SUM(L7:L22)</f>
        <v>1071.32</v>
      </c>
    </row>
    <row r="24" spans="6:12" ht="12.75">
      <c r="F24" s="17"/>
      <c r="G24" s="17"/>
      <c r="H24" s="17"/>
      <c r="I24" s="17"/>
      <c r="J24" s="17"/>
      <c r="K24" s="17"/>
      <c r="L24" s="17"/>
    </row>
    <row r="25" spans="1:12" ht="15.75">
      <c r="A25" s="10" t="s">
        <v>80</v>
      </c>
      <c r="B25" s="10"/>
      <c r="F25" s="17"/>
      <c r="G25" s="17"/>
      <c r="H25" s="17"/>
      <c r="I25" s="17"/>
      <c r="J25" s="17"/>
      <c r="K25" s="17"/>
      <c r="L25" s="17"/>
    </row>
    <row r="26" spans="1:12" ht="15.75">
      <c r="A26" s="16">
        <v>1</v>
      </c>
      <c r="B26" s="10" t="s">
        <v>81</v>
      </c>
      <c r="F26" s="17"/>
      <c r="G26" s="17"/>
      <c r="H26" s="17"/>
      <c r="I26" s="17"/>
      <c r="J26" s="17"/>
      <c r="K26" s="17"/>
      <c r="L26" s="17"/>
    </row>
    <row r="27" spans="1:12" ht="12.75">
      <c r="A27" s="19"/>
      <c r="B27" t="s">
        <v>82</v>
      </c>
      <c r="F27" s="17">
        <v>1000</v>
      </c>
      <c r="G27" s="17"/>
      <c r="H27" s="17">
        <v>0</v>
      </c>
      <c r="I27" s="17"/>
      <c r="J27" s="17">
        <v>22.83</v>
      </c>
      <c r="K27" s="17"/>
      <c r="L27" s="17">
        <f>H27-J27</f>
        <v>-22.83</v>
      </c>
    </row>
    <row r="28" spans="1:12" ht="12.75">
      <c r="A28" s="19"/>
      <c r="B28" t="s">
        <v>49</v>
      </c>
      <c r="F28" s="17">
        <v>350</v>
      </c>
      <c r="G28" s="17"/>
      <c r="H28" s="17">
        <v>0</v>
      </c>
      <c r="I28" s="17"/>
      <c r="J28" s="17">
        <v>0</v>
      </c>
      <c r="K28" s="17"/>
      <c r="L28" s="17">
        <f>H28-J28</f>
        <v>0</v>
      </c>
    </row>
    <row r="29" spans="1:12" ht="12.75">
      <c r="A29" s="19"/>
      <c r="B29" t="s">
        <v>83</v>
      </c>
      <c r="F29" s="17">
        <v>3500</v>
      </c>
      <c r="G29" s="17"/>
      <c r="H29" s="17">
        <v>0</v>
      </c>
      <c r="I29" s="17"/>
      <c r="J29" s="17">
        <v>0</v>
      </c>
      <c r="K29" s="17"/>
      <c r="L29" s="17">
        <f>H29-J29</f>
        <v>0</v>
      </c>
    </row>
    <row r="30" spans="2:12" ht="12.75">
      <c r="B30" t="s">
        <v>84</v>
      </c>
      <c r="F30" s="17">
        <v>315</v>
      </c>
      <c r="G30" s="17"/>
      <c r="H30" s="17">
        <v>0</v>
      </c>
      <c r="I30" s="17"/>
      <c r="J30" s="17">
        <v>0</v>
      </c>
      <c r="K30" s="17"/>
      <c r="L30" s="17">
        <f>H30-J30</f>
        <v>0</v>
      </c>
    </row>
    <row r="31" spans="2:12" ht="12.75">
      <c r="B31" t="s">
        <v>85</v>
      </c>
      <c r="F31" s="17">
        <v>100</v>
      </c>
      <c r="G31" s="17"/>
      <c r="H31" s="17">
        <v>0</v>
      </c>
      <c r="I31" s="17"/>
      <c r="J31" s="17">
        <v>0</v>
      </c>
      <c r="K31" s="17"/>
      <c r="L31" s="17">
        <f>H31-J31</f>
        <v>0</v>
      </c>
    </row>
    <row r="32" spans="6:12" ht="12.75">
      <c r="F32" s="17"/>
      <c r="G32" s="17"/>
      <c r="H32" s="17"/>
      <c r="I32" s="17"/>
      <c r="J32" s="17"/>
      <c r="K32" s="17"/>
      <c r="L32" s="17"/>
    </row>
    <row r="33" spans="1:12" ht="15.75">
      <c r="A33" s="16">
        <v>2</v>
      </c>
      <c r="B33" s="10" t="s">
        <v>86</v>
      </c>
      <c r="F33" s="17"/>
      <c r="G33" s="17"/>
      <c r="H33" s="17"/>
      <c r="I33" s="17"/>
      <c r="J33" s="17"/>
      <c r="K33" s="17"/>
      <c r="L33" s="17"/>
    </row>
    <row r="34" spans="1:12" ht="12.75">
      <c r="A34" s="19"/>
      <c r="B34" t="s">
        <v>39</v>
      </c>
      <c r="F34" s="17">
        <v>150</v>
      </c>
      <c r="G34" s="17"/>
      <c r="H34" s="17">
        <v>0</v>
      </c>
      <c r="I34" s="17"/>
      <c r="J34" s="17">
        <v>0</v>
      </c>
      <c r="K34" s="17"/>
      <c r="L34" s="17">
        <v>0</v>
      </c>
    </row>
    <row r="35" spans="2:12" ht="12.75">
      <c r="B35" t="s">
        <v>43</v>
      </c>
      <c r="F35" s="17">
        <v>300</v>
      </c>
      <c r="G35" s="17"/>
      <c r="H35" s="17">
        <v>0</v>
      </c>
      <c r="I35" s="17"/>
      <c r="J35" s="17">
        <v>0</v>
      </c>
      <c r="K35" s="17"/>
      <c r="L35" s="17">
        <v>0</v>
      </c>
    </row>
    <row r="36" spans="2:12" ht="12.75">
      <c r="B36" t="s">
        <v>87</v>
      </c>
      <c r="F36" s="17">
        <v>100</v>
      </c>
      <c r="G36" s="17"/>
      <c r="H36" s="17">
        <v>0</v>
      </c>
      <c r="I36" s="17"/>
      <c r="J36" s="17">
        <v>0</v>
      </c>
      <c r="K36" s="17"/>
      <c r="L36" s="17">
        <v>0</v>
      </c>
    </row>
    <row r="37" spans="2:12" ht="12.75">
      <c r="B37" t="s">
        <v>88</v>
      </c>
      <c r="F37" s="17">
        <v>2200</v>
      </c>
      <c r="G37" s="17"/>
      <c r="H37" s="17">
        <v>0</v>
      </c>
      <c r="I37" s="17"/>
      <c r="J37" s="17">
        <v>0</v>
      </c>
      <c r="K37" s="17"/>
      <c r="L37" s="17">
        <v>0</v>
      </c>
    </row>
    <row r="38" spans="2:12" ht="12.75">
      <c r="B38" t="s">
        <v>44</v>
      </c>
      <c r="F38" s="17">
        <v>250</v>
      </c>
      <c r="G38" s="17"/>
      <c r="H38" s="17">
        <v>0</v>
      </c>
      <c r="I38" s="17"/>
      <c r="J38" s="17">
        <v>0</v>
      </c>
      <c r="K38" s="17"/>
      <c r="L38" s="17">
        <v>0</v>
      </c>
    </row>
    <row r="39" spans="2:12" ht="12.75">
      <c r="B39" t="s">
        <v>89</v>
      </c>
      <c r="F39" s="17">
        <v>150</v>
      </c>
      <c r="G39" s="17"/>
      <c r="H39" s="17">
        <v>0</v>
      </c>
      <c r="I39" s="17"/>
      <c r="J39" s="17">
        <v>0</v>
      </c>
      <c r="K39" s="17"/>
      <c r="L39" s="17">
        <v>0</v>
      </c>
    </row>
    <row r="40" spans="2:12" ht="12.75">
      <c r="B40" t="s">
        <v>25</v>
      </c>
      <c r="F40" s="17">
        <v>3000</v>
      </c>
      <c r="G40" s="17"/>
      <c r="H40" s="17">
        <v>0</v>
      </c>
      <c r="I40" s="17"/>
      <c r="J40" s="17">
        <v>0</v>
      </c>
      <c r="K40" s="17"/>
      <c r="L40" s="17">
        <v>0</v>
      </c>
    </row>
    <row r="41" spans="2:12" ht="12.75">
      <c r="B41" t="s">
        <v>90</v>
      </c>
      <c r="F41" s="17">
        <v>1500</v>
      </c>
      <c r="G41" s="17"/>
      <c r="H41" s="17">
        <v>0</v>
      </c>
      <c r="I41" s="17"/>
      <c r="J41" s="17">
        <v>0</v>
      </c>
      <c r="K41" s="17"/>
      <c r="L41" s="17">
        <v>0</v>
      </c>
    </row>
    <row r="42" spans="2:12" ht="12.75">
      <c r="B42" t="s">
        <v>91</v>
      </c>
      <c r="F42" s="17">
        <v>350</v>
      </c>
      <c r="G42" s="17"/>
      <c r="H42" s="17">
        <v>0</v>
      </c>
      <c r="I42" s="17"/>
      <c r="J42" s="17">
        <v>0</v>
      </c>
      <c r="K42" s="17"/>
      <c r="L42" s="17">
        <f>J42-H42</f>
        <v>0</v>
      </c>
    </row>
    <row r="43" spans="2:12" ht="12.75">
      <c r="B43" t="s">
        <v>92</v>
      </c>
      <c r="F43" s="17">
        <v>250</v>
      </c>
      <c r="G43" s="17"/>
      <c r="H43" s="17">
        <v>0</v>
      </c>
      <c r="I43" s="17"/>
      <c r="J43" s="17">
        <v>0</v>
      </c>
      <c r="K43" s="17"/>
      <c r="L43" s="17">
        <f>J43-H43</f>
        <v>0</v>
      </c>
    </row>
    <row r="44" spans="6:12" s="10" customFormat="1" ht="15.75">
      <c r="F44" s="21"/>
      <c r="G44" s="21"/>
      <c r="H44" s="21"/>
      <c r="I44" s="21"/>
      <c r="J44" s="21"/>
      <c r="K44" s="21"/>
      <c r="L44" s="21"/>
    </row>
    <row r="45" spans="6:12" ht="12.75">
      <c r="F45" s="17"/>
      <c r="G45" s="17"/>
      <c r="H45" s="17"/>
      <c r="I45" s="17"/>
      <c r="J45" s="17"/>
      <c r="K45" s="17"/>
      <c r="L45" s="17"/>
    </row>
    <row r="46" spans="1:12" ht="15.75">
      <c r="A46" s="16">
        <v>3</v>
      </c>
      <c r="B46" s="10" t="s">
        <v>93</v>
      </c>
      <c r="F46" s="17"/>
      <c r="G46" s="17"/>
      <c r="H46" s="17"/>
      <c r="I46" s="17"/>
      <c r="J46" s="17"/>
      <c r="K46" s="17"/>
      <c r="L46" s="17"/>
    </row>
    <row r="47" spans="2:12" ht="12.75">
      <c r="B47" t="s">
        <v>94</v>
      </c>
      <c r="F47" s="17">
        <v>500</v>
      </c>
      <c r="G47" s="17"/>
      <c r="H47" s="17">
        <v>0</v>
      </c>
      <c r="I47" s="17"/>
      <c r="J47" s="17">
        <v>0</v>
      </c>
      <c r="K47" s="17"/>
      <c r="L47" s="17">
        <f>H47-J47</f>
        <v>0</v>
      </c>
    </row>
    <row r="48" spans="2:12" ht="12.75">
      <c r="B48" t="s">
        <v>95</v>
      </c>
      <c r="F48" s="17">
        <v>750</v>
      </c>
      <c r="G48" s="17"/>
      <c r="H48" s="17">
        <v>0</v>
      </c>
      <c r="I48" s="17"/>
      <c r="J48" s="17">
        <v>0</v>
      </c>
      <c r="K48" s="17"/>
      <c r="L48" s="17">
        <f>H48-J48</f>
        <v>0</v>
      </c>
    </row>
    <row r="49" spans="1:12" ht="12.75">
      <c r="A49" s="19"/>
      <c r="B49" t="s">
        <v>96</v>
      </c>
      <c r="F49" s="17">
        <v>1450</v>
      </c>
      <c r="G49" s="17"/>
      <c r="H49" s="17">
        <v>0</v>
      </c>
      <c r="I49" s="17"/>
      <c r="J49" s="17">
        <v>0</v>
      </c>
      <c r="K49" s="17"/>
      <c r="L49" s="17">
        <f>H49-J49</f>
        <v>0</v>
      </c>
    </row>
    <row r="50" spans="2:12" ht="12.75">
      <c r="B50" t="s">
        <v>97</v>
      </c>
      <c r="F50" s="17">
        <v>200</v>
      </c>
      <c r="G50" s="17"/>
      <c r="H50" s="17">
        <v>0</v>
      </c>
      <c r="I50" s="17"/>
      <c r="J50" s="17">
        <v>45.16</v>
      </c>
      <c r="K50" s="17"/>
      <c r="L50" s="17">
        <f>H50-J50</f>
        <v>-45.16</v>
      </c>
    </row>
    <row r="51" spans="1:12" ht="12.75">
      <c r="A51" s="19"/>
      <c r="B51" t="s">
        <v>98</v>
      </c>
      <c r="F51" s="17">
        <v>300</v>
      </c>
      <c r="G51" s="17"/>
      <c r="H51" s="17">
        <v>0</v>
      </c>
      <c r="I51" s="17"/>
      <c r="J51" s="17">
        <v>0</v>
      </c>
      <c r="K51" s="17"/>
      <c r="L51" s="17">
        <f>H51-J51</f>
        <v>0</v>
      </c>
    </row>
    <row r="52" spans="1:12" ht="12.75">
      <c r="A52" s="19"/>
      <c r="F52" s="17"/>
      <c r="G52" s="17"/>
      <c r="H52" s="17"/>
      <c r="I52" s="17"/>
      <c r="J52" s="17"/>
      <c r="K52" s="17"/>
      <c r="L52" s="17"/>
    </row>
    <row r="53" spans="1:12" ht="15.75">
      <c r="A53" s="16">
        <v>4</v>
      </c>
      <c r="B53" s="10" t="s">
        <v>99</v>
      </c>
      <c r="F53" s="17"/>
      <c r="G53" s="17"/>
      <c r="H53" s="17"/>
      <c r="I53" s="17"/>
      <c r="J53" s="17"/>
      <c r="K53" s="17"/>
      <c r="L53" s="17"/>
    </row>
    <row r="54" spans="2:12" ht="12.75">
      <c r="B54" t="s">
        <v>134</v>
      </c>
      <c r="F54" s="17">
        <v>3000</v>
      </c>
      <c r="G54" s="17"/>
      <c r="H54" s="17">
        <v>0</v>
      </c>
      <c r="I54" s="17"/>
      <c r="J54" s="17">
        <v>0</v>
      </c>
      <c r="K54" s="17"/>
      <c r="L54" s="17">
        <f>H54-J54</f>
        <v>0</v>
      </c>
    </row>
    <row r="55" spans="2:12" ht="12.75">
      <c r="B55" t="s">
        <v>101</v>
      </c>
      <c r="F55" s="17">
        <v>0</v>
      </c>
      <c r="G55" s="17"/>
      <c r="H55" s="17">
        <v>0</v>
      </c>
      <c r="I55" s="17"/>
      <c r="J55" s="17">
        <v>0</v>
      </c>
      <c r="K55" s="17"/>
      <c r="L55" s="17">
        <f aca="true" t="shared" si="1" ref="L55:L60">H55-J55</f>
        <v>0</v>
      </c>
    </row>
    <row r="56" spans="2:12" ht="12.75">
      <c r="B56" t="s">
        <v>135</v>
      </c>
      <c r="F56" s="17">
        <v>200</v>
      </c>
      <c r="G56" s="17"/>
      <c r="H56" s="17">
        <v>0</v>
      </c>
      <c r="I56" s="17"/>
      <c r="J56" s="17">
        <v>0</v>
      </c>
      <c r="K56" s="17"/>
      <c r="L56" s="17">
        <f t="shared" si="1"/>
        <v>0</v>
      </c>
    </row>
    <row r="57" spans="2:12" ht="12.75">
      <c r="B57" t="s">
        <v>105</v>
      </c>
      <c r="F57" s="17">
        <v>150</v>
      </c>
      <c r="G57" s="17"/>
      <c r="H57" s="17">
        <v>0</v>
      </c>
      <c r="I57" s="17"/>
      <c r="J57" s="17">
        <v>0</v>
      </c>
      <c r="K57" s="17"/>
      <c r="L57" s="17">
        <f t="shared" si="1"/>
        <v>0</v>
      </c>
    </row>
    <row r="58" spans="2:12" ht="12.75">
      <c r="B58" t="s">
        <v>106</v>
      </c>
      <c r="F58" s="17">
        <v>50</v>
      </c>
      <c r="G58" s="17"/>
      <c r="H58" s="17">
        <v>0</v>
      </c>
      <c r="I58" s="17"/>
      <c r="J58" s="17">
        <v>30.72</v>
      </c>
      <c r="K58" s="17"/>
      <c r="L58" s="17">
        <f t="shared" si="1"/>
        <v>-30.72</v>
      </c>
    </row>
    <row r="59" spans="2:12" ht="12.75">
      <c r="B59" t="s">
        <v>41</v>
      </c>
      <c r="F59" s="17">
        <v>20</v>
      </c>
      <c r="G59" s="17"/>
      <c r="H59" s="17">
        <v>0</v>
      </c>
      <c r="I59" s="17"/>
      <c r="J59" s="17">
        <v>0</v>
      </c>
      <c r="K59" s="17"/>
      <c r="L59" s="17">
        <f t="shared" si="1"/>
        <v>0</v>
      </c>
    </row>
    <row r="60" spans="2:12" ht="12.75">
      <c r="B60" t="s">
        <v>107</v>
      </c>
      <c r="F60" s="17">
        <v>5</v>
      </c>
      <c r="G60" s="17"/>
      <c r="H60" s="17">
        <v>0</v>
      </c>
      <c r="I60" s="17"/>
      <c r="J60" s="17">
        <v>0</v>
      </c>
      <c r="K60" s="17"/>
      <c r="L60" s="17">
        <f t="shared" si="1"/>
        <v>0</v>
      </c>
    </row>
    <row r="61" spans="6:12" ht="12.75">
      <c r="F61" s="17"/>
      <c r="G61" s="17"/>
      <c r="H61" s="17"/>
      <c r="I61" s="17"/>
      <c r="J61" s="17"/>
      <c r="K61" s="17"/>
      <c r="L61" s="17"/>
    </row>
    <row r="62" spans="1:12" s="10" customFormat="1" ht="15.75">
      <c r="A62" s="10" t="s">
        <v>108</v>
      </c>
      <c r="F62" s="20">
        <f>SUM(F27:F60)</f>
        <v>20140</v>
      </c>
      <c r="G62" s="20"/>
      <c r="H62" s="20">
        <f>SUM(H27:H60)</f>
        <v>0</v>
      </c>
      <c r="I62" s="20"/>
      <c r="J62" s="20">
        <f>SUM(J27:J60)</f>
        <v>98.71</v>
      </c>
      <c r="K62" s="20"/>
      <c r="L62" s="20">
        <f>SUM(L27:L60)</f>
        <v>-98.71</v>
      </c>
    </row>
    <row r="63" spans="6:12" s="10" customFormat="1" ht="15.75">
      <c r="F63" s="21"/>
      <c r="G63" s="21"/>
      <c r="H63" s="21"/>
      <c r="I63" s="21"/>
      <c r="J63" s="21"/>
      <c r="K63" s="21"/>
      <c r="L63" s="21"/>
    </row>
    <row r="64" spans="1:12" s="10" customFormat="1" ht="15.75">
      <c r="A64" s="10" t="s">
        <v>109</v>
      </c>
      <c r="F64" s="12">
        <f>F3+L23+L62</f>
        <v>5146.91</v>
      </c>
      <c r="G64" s="21"/>
      <c r="H64" s="21"/>
      <c r="I64" s="21"/>
      <c r="J64" s="21"/>
      <c r="K64" s="21"/>
      <c r="L64" s="21"/>
    </row>
    <row r="65" spans="6:12" ht="12.75">
      <c r="F65" s="17"/>
      <c r="G65" s="17"/>
      <c r="H65" s="17"/>
      <c r="I65" s="17"/>
      <c r="J65" s="17"/>
      <c r="K65" s="17"/>
      <c r="L65" s="17"/>
    </row>
    <row r="66" spans="6:12" ht="12.75">
      <c r="F66" s="17"/>
      <c r="G66" s="17"/>
      <c r="H66" s="17"/>
      <c r="I66" s="17"/>
      <c r="J66" s="17"/>
      <c r="K66" s="17"/>
      <c r="L66" s="17"/>
    </row>
    <row r="67" spans="6:12" ht="12.75">
      <c r="F67" s="17"/>
      <c r="G67" s="17"/>
      <c r="H67" s="17"/>
      <c r="I67" s="17"/>
      <c r="J67" s="17"/>
      <c r="K67" s="17"/>
      <c r="L67" s="17"/>
    </row>
    <row r="68" spans="3:12" ht="12.75">
      <c r="C68" s="28"/>
      <c r="D68" s="28"/>
      <c r="E68" s="17"/>
      <c r="F68" s="17"/>
      <c r="G68" s="17"/>
      <c r="H68" s="17"/>
      <c r="I68" s="17"/>
      <c r="J68" s="17"/>
      <c r="K68" s="17"/>
      <c r="L68" s="17"/>
    </row>
    <row r="69" spans="3:12" ht="12.75">
      <c r="C69" s="28"/>
      <c r="D69" s="28"/>
      <c r="E69" s="17"/>
      <c r="F69" s="17"/>
      <c r="G69" s="17"/>
      <c r="H69" s="17"/>
      <c r="I69" s="17"/>
      <c r="J69" s="17"/>
      <c r="K69" s="17"/>
      <c r="L69" s="17"/>
    </row>
    <row r="70" spans="3:12" ht="12.75">
      <c r="C70" s="28"/>
      <c r="D70" s="28"/>
      <c r="E70" s="17"/>
      <c r="F70" s="17"/>
      <c r="G70" s="17"/>
      <c r="H70" s="17"/>
      <c r="I70" s="17"/>
      <c r="J70" s="17"/>
      <c r="K70" s="17"/>
      <c r="L70" s="17"/>
    </row>
    <row r="71" spans="3:12" s="10" customFormat="1" ht="15.75">
      <c r="C71" s="26"/>
      <c r="D71" s="26"/>
      <c r="E71" s="20"/>
      <c r="F71" s="21"/>
      <c r="G71" s="21"/>
      <c r="H71" s="21"/>
      <c r="I71" s="21"/>
      <c r="J71" s="21"/>
      <c r="K71" s="21"/>
      <c r="L71" s="21"/>
    </row>
    <row r="72" spans="6:12" ht="12.75">
      <c r="F72" s="17"/>
      <c r="G72" s="17"/>
      <c r="H72" s="17"/>
      <c r="I72" s="17"/>
      <c r="J72" s="17"/>
      <c r="K72" s="17"/>
      <c r="L72" s="17"/>
    </row>
    <row r="73" spans="3:7" ht="12.75">
      <c r="C73" s="22"/>
      <c r="D73" s="22"/>
      <c r="E73" s="22"/>
      <c r="F73" s="22"/>
      <c r="G73" s="22"/>
    </row>
  </sheetData>
  <sheetProtection/>
  <mergeCells count="5">
    <mergeCell ref="C71:D71"/>
    <mergeCell ref="A6:B6"/>
    <mergeCell ref="C68:D68"/>
    <mergeCell ref="C69:D69"/>
    <mergeCell ref="C70:D70"/>
  </mergeCells>
  <printOptions/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0.8515625" style="1" bestFit="1" customWidth="1"/>
    <col min="2" max="2" width="6.28125" style="1" bestFit="1" customWidth="1"/>
    <col min="3" max="3" width="40.421875" style="1" bestFit="1" customWidth="1"/>
    <col min="4" max="5" width="7.140625" style="1" bestFit="1" customWidth="1"/>
    <col min="6" max="6" width="9.8515625" style="1" bestFit="1" customWidth="1"/>
    <col min="7" max="7" width="11.28125" style="1" customWidth="1"/>
    <col min="8" max="16384" width="9.140625" style="1" customWidth="1"/>
  </cols>
  <sheetData>
    <row r="1" spans="1:6" s="7" customFormat="1" ht="24.75">
      <c r="A1" s="7" t="s">
        <v>5</v>
      </c>
      <c r="C1" s="7" t="s">
        <v>0</v>
      </c>
      <c r="D1" s="8" t="s">
        <v>62</v>
      </c>
      <c r="E1" s="7" t="s">
        <v>63</v>
      </c>
      <c r="F1" s="7" t="s">
        <v>1</v>
      </c>
    </row>
    <row r="2" spans="1:6" ht="12.75">
      <c r="A2" s="2">
        <v>42978</v>
      </c>
      <c r="C2" s="1" t="s">
        <v>2</v>
      </c>
      <c r="F2" s="1">
        <v>2921.28</v>
      </c>
    </row>
    <row r="3" spans="1:6" ht="12.75">
      <c r="A3" s="2">
        <v>42983</v>
      </c>
      <c r="C3" s="1" t="s">
        <v>9</v>
      </c>
      <c r="D3" s="1">
        <v>100</v>
      </c>
      <c r="F3" s="1">
        <f aca="true" t="shared" si="0" ref="F3:F28">F2-D3+E3</f>
        <v>2821.28</v>
      </c>
    </row>
    <row r="4" spans="1:6" ht="12.75">
      <c r="A4" s="2">
        <v>42984</v>
      </c>
      <c r="B4" s="1" t="s">
        <v>10</v>
      </c>
      <c r="C4" s="1" t="s">
        <v>14</v>
      </c>
      <c r="E4" s="1">
        <v>138.05</v>
      </c>
      <c r="F4" s="1">
        <f t="shared" si="0"/>
        <v>2959.3300000000004</v>
      </c>
    </row>
    <row r="5" spans="1:6" ht="12.75">
      <c r="A5" s="2">
        <v>42989</v>
      </c>
      <c r="B5" s="1" t="s">
        <v>10</v>
      </c>
      <c r="C5" s="1" t="s">
        <v>11</v>
      </c>
      <c r="E5" s="1">
        <v>20</v>
      </c>
      <c r="F5" s="1">
        <f t="shared" si="0"/>
        <v>2979.3300000000004</v>
      </c>
    </row>
    <row r="6" spans="1:7" ht="12.75">
      <c r="A6" s="2">
        <v>42993</v>
      </c>
      <c r="B6" s="1" t="s">
        <v>12</v>
      </c>
      <c r="C6" s="1" t="s">
        <v>13</v>
      </c>
      <c r="D6" s="1">
        <v>200</v>
      </c>
      <c r="F6" s="1">
        <f t="shared" si="0"/>
        <v>2779.3300000000004</v>
      </c>
      <c r="G6" s="2"/>
    </row>
    <row r="7" spans="1:6" ht="12.75">
      <c r="A7" s="2">
        <v>42983</v>
      </c>
      <c r="B7" s="1">
        <v>1936</v>
      </c>
      <c r="C7" s="1" t="s">
        <v>4</v>
      </c>
      <c r="D7" s="1">
        <v>279</v>
      </c>
      <c r="F7" s="1">
        <f t="shared" si="0"/>
        <v>2500.3300000000004</v>
      </c>
    </row>
    <row r="8" spans="1:6" ht="12.75">
      <c r="A8" s="2">
        <v>43000</v>
      </c>
      <c r="B8" s="1">
        <v>1938</v>
      </c>
      <c r="C8" s="1" t="s">
        <v>6</v>
      </c>
      <c r="D8" s="1">
        <v>285.88</v>
      </c>
      <c r="F8" s="1">
        <f t="shared" si="0"/>
        <v>2214.4500000000003</v>
      </c>
    </row>
    <row r="9" spans="1:6" ht="12.75">
      <c r="A9" s="2">
        <v>43004</v>
      </c>
      <c r="B9" s="1">
        <v>1941</v>
      </c>
      <c r="C9" s="1" t="s">
        <v>17</v>
      </c>
      <c r="D9" s="1">
        <v>117.77</v>
      </c>
      <c r="F9" s="1">
        <f t="shared" si="0"/>
        <v>2096.6800000000003</v>
      </c>
    </row>
    <row r="10" spans="1:7" ht="12.75">
      <c r="A10" s="2">
        <v>43008</v>
      </c>
      <c r="C10" s="25" t="s">
        <v>18</v>
      </c>
      <c r="D10" s="25"/>
      <c r="E10" s="25">
        <v>0.18</v>
      </c>
      <c r="F10" s="25">
        <f t="shared" si="0"/>
        <v>2096.86</v>
      </c>
      <c r="G10" s="2">
        <v>43008</v>
      </c>
    </row>
    <row r="11" spans="1:6" ht="12.75">
      <c r="A11" s="2">
        <v>43011</v>
      </c>
      <c r="B11" s="1" t="s">
        <v>10</v>
      </c>
      <c r="C11" s="25" t="s">
        <v>34</v>
      </c>
      <c r="D11" s="25"/>
      <c r="E11" s="25">
        <v>4056</v>
      </c>
      <c r="F11" s="25">
        <f t="shared" si="0"/>
        <v>6152.860000000001</v>
      </c>
    </row>
    <row r="12" spans="1:7" ht="12.75">
      <c r="A12" s="2">
        <v>43011</v>
      </c>
      <c r="C12" s="25" t="s">
        <v>58</v>
      </c>
      <c r="D12" s="25">
        <v>5</v>
      </c>
      <c r="E12" s="25"/>
      <c r="F12" s="25">
        <f t="shared" si="0"/>
        <v>6147.860000000001</v>
      </c>
      <c r="G12" s="2"/>
    </row>
    <row r="13" spans="1:7" ht="12.75">
      <c r="A13" s="2">
        <v>43000</v>
      </c>
      <c r="B13" s="1">
        <v>1940</v>
      </c>
      <c r="C13" s="25" t="s">
        <v>8</v>
      </c>
      <c r="D13" s="25">
        <v>168.32</v>
      </c>
      <c r="E13" s="25"/>
      <c r="F13" s="25">
        <f t="shared" si="0"/>
        <v>5979.540000000001</v>
      </c>
      <c r="G13" s="2"/>
    </row>
    <row r="14" spans="1:7" ht="12.75">
      <c r="A14" s="2">
        <v>43026</v>
      </c>
      <c r="C14" s="25" t="s">
        <v>113</v>
      </c>
      <c r="D14" s="25">
        <v>2994</v>
      </c>
      <c r="E14" s="25"/>
      <c r="F14" s="25">
        <f t="shared" si="0"/>
        <v>2985.540000000001</v>
      </c>
      <c r="G14" s="2"/>
    </row>
    <row r="15" spans="1:7" ht="12.75">
      <c r="A15" s="2">
        <v>43026</v>
      </c>
      <c r="B15" s="1" t="s">
        <v>10</v>
      </c>
      <c r="C15" s="25" t="s">
        <v>64</v>
      </c>
      <c r="D15" s="25"/>
      <c r="E15" s="25">
        <v>1986</v>
      </c>
      <c r="F15" s="25">
        <f t="shared" si="0"/>
        <v>4971.540000000001</v>
      </c>
      <c r="G15" s="2"/>
    </row>
    <row r="16" spans="1:6" ht="12.75">
      <c r="A16" s="2">
        <v>43011</v>
      </c>
      <c r="B16" s="1">
        <v>1942</v>
      </c>
      <c r="C16" s="25" t="s">
        <v>57</v>
      </c>
      <c r="D16" s="25">
        <v>20</v>
      </c>
      <c r="E16" s="25"/>
      <c r="F16" s="25">
        <f t="shared" si="0"/>
        <v>4951.540000000001</v>
      </c>
    </row>
    <row r="17" spans="1:7" ht="12.75">
      <c r="A17" s="2">
        <v>43000</v>
      </c>
      <c r="B17" s="1">
        <v>1939</v>
      </c>
      <c r="C17" s="25" t="s">
        <v>7</v>
      </c>
      <c r="D17" s="25">
        <v>384</v>
      </c>
      <c r="E17" s="25"/>
      <c r="F17" s="25">
        <f t="shared" si="0"/>
        <v>4567.540000000001</v>
      </c>
      <c r="G17" s="2"/>
    </row>
    <row r="18" spans="1:6" ht="12.75">
      <c r="A18" s="2">
        <v>43035</v>
      </c>
      <c r="B18" s="1">
        <v>1943</v>
      </c>
      <c r="C18" s="25" t="s">
        <v>111</v>
      </c>
      <c r="D18" s="25">
        <v>128</v>
      </c>
      <c r="E18" s="25"/>
      <c r="F18" s="25">
        <f t="shared" si="0"/>
        <v>4439.540000000001</v>
      </c>
    </row>
    <row r="19" spans="1:6" ht="12.75">
      <c r="A19" s="2">
        <v>43033</v>
      </c>
      <c r="B19" s="1">
        <v>1945</v>
      </c>
      <c r="C19" s="25" t="s">
        <v>42</v>
      </c>
      <c r="D19" s="25">
        <v>200</v>
      </c>
      <c r="E19" s="25"/>
      <c r="F19" s="25">
        <f t="shared" si="0"/>
        <v>4239.540000000001</v>
      </c>
    </row>
    <row r="20" spans="1:7" ht="12.75">
      <c r="A20" s="2">
        <v>43035</v>
      </c>
      <c r="B20" s="1">
        <v>1946</v>
      </c>
      <c r="C20" s="1" t="s">
        <v>114</v>
      </c>
      <c r="D20" s="1">
        <v>63</v>
      </c>
      <c r="F20" s="1">
        <f t="shared" si="0"/>
        <v>4176.540000000001</v>
      </c>
      <c r="G20" s="2">
        <v>43039</v>
      </c>
    </row>
    <row r="21" spans="1:7" ht="12.75">
      <c r="A21" s="2">
        <v>43049</v>
      </c>
      <c r="B21" s="1" t="s">
        <v>10</v>
      </c>
      <c r="C21" s="1" t="s">
        <v>115</v>
      </c>
      <c r="D21" s="25"/>
      <c r="E21" s="25">
        <v>1188.5</v>
      </c>
      <c r="F21" s="1">
        <f t="shared" si="0"/>
        <v>5365.040000000001</v>
      </c>
      <c r="G21" s="2"/>
    </row>
    <row r="22" spans="1:6" ht="12.75">
      <c r="A22" s="2">
        <v>43040</v>
      </c>
      <c r="B22" s="1">
        <v>1949</v>
      </c>
      <c r="C22" s="1" t="s">
        <v>117</v>
      </c>
      <c r="D22" s="25">
        <v>109.63</v>
      </c>
      <c r="E22" s="25"/>
      <c r="F22" s="1">
        <f t="shared" si="0"/>
        <v>5255.410000000001</v>
      </c>
    </row>
    <row r="23" spans="1:6" ht="12.75">
      <c r="A23" s="2">
        <v>43041</v>
      </c>
      <c r="B23" s="1">
        <v>1948</v>
      </c>
      <c r="C23" s="1" t="s">
        <v>128</v>
      </c>
      <c r="D23" s="25">
        <v>315</v>
      </c>
      <c r="E23" s="25"/>
      <c r="F23" s="1">
        <f t="shared" si="0"/>
        <v>4940.410000000001</v>
      </c>
    </row>
    <row r="24" spans="1:6" ht="12.75">
      <c r="A24" s="2">
        <v>43041</v>
      </c>
      <c r="B24" s="1">
        <v>1950</v>
      </c>
      <c r="C24" s="1" t="s">
        <v>116</v>
      </c>
      <c r="D24" s="25">
        <v>722.42</v>
      </c>
      <c r="E24" s="25"/>
      <c r="F24" s="1">
        <f t="shared" si="0"/>
        <v>4217.990000000001</v>
      </c>
    </row>
    <row r="25" spans="1:6" ht="12.75">
      <c r="A25" s="2">
        <v>43041</v>
      </c>
      <c r="B25" s="1">
        <v>1951</v>
      </c>
      <c r="C25" s="1" t="s">
        <v>118</v>
      </c>
      <c r="D25" s="25">
        <v>29.91</v>
      </c>
      <c r="E25" s="25"/>
      <c r="F25" s="1">
        <f t="shared" si="0"/>
        <v>4188.080000000001</v>
      </c>
    </row>
    <row r="26" spans="1:7" ht="12.75">
      <c r="A26" s="2">
        <v>43066</v>
      </c>
      <c r="B26" s="1">
        <v>1952</v>
      </c>
      <c r="C26" s="1" t="s">
        <v>119</v>
      </c>
      <c r="D26" s="25">
        <v>13.78</v>
      </c>
      <c r="E26" s="25"/>
      <c r="F26" s="1">
        <f t="shared" si="0"/>
        <v>4174.300000000001</v>
      </c>
      <c r="G26" s="2">
        <v>43069</v>
      </c>
    </row>
    <row r="27" spans="1:6" ht="12.75">
      <c r="A27" s="2">
        <v>43070</v>
      </c>
      <c r="B27" s="1">
        <v>1955</v>
      </c>
      <c r="C27" s="1" t="s">
        <v>120</v>
      </c>
      <c r="D27" s="1">
        <v>23.96</v>
      </c>
      <c r="F27" s="1">
        <f t="shared" si="0"/>
        <v>4150.340000000001</v>
      </c>
    </row>
    <row r="28" spans="1:7" ht="12.75">
      <c r="A28" s="2">
        <v>43067</v>
      </c>
      <c r="B28" s="1">
        <v>1953</v>
      </c>
      <c r="C28" s="1" t="s">
        <v>121</v>
      </c>
      <c r="D28" s="1">
        <v>30.72</v>
      </c>
      <c r="F28" s="1">
        <f t="shared" si="0"/>
        <v>4119.620000000001</v>
      </c>
      <c r="G28" s="2">
        <v>43087</v>
      </c>
    </row>
    <row r="29" ht="12.75">
      <c r="A29" s="2"/>
    </row>
    <row r="31" spans="3:6" ht="12.75">
      <c r="C31" s="1" t="s">
        <v>15</v>
      </c>
      <c r="D31" s="1">
        <f>D38</f>
        <v>44.03</v>
      </c>
      <c r="F31" s="3">
        <f>F28-D31</f>
        <v>4075.5900000000006</v>
      </c>
    </row>
    <row r="32" spans="3:6" ht="12.75">
      <c r="C32" s="1" t="s">
        <v>133</v>
      </c>
      <c r="E32" s="1">
        <f>D47</f>
        <v>1071.32</v>
      </c>
      <c r="F32" s="1">
        <f>F31+E32</f>
        <v>5146.910000000001</v>
      </c>
    </row>
    <row r="35" ht="15" customHeight="1">
      <c r="C35" s="3" t="s">
        <v>3</v>
      </c>
    </row>
    <row r="36" spans="1:4" ht="12.75">
      <c r="A36" s="2">
        <v>43067</v>
      </c>
      <c r="B36" s="1">
        <v>1954</v>
      </c>
      <c r="C36" s="1" t="s">
        <v>122</v>
      </c>
      <c r="D36" s="1">
        <v>22.83</v>
      </c>
    </row>
    <row r="37" spans="1:4" ht="12.75">
      <c r="A37" s="2">
        <v>43070</v>
      </c>
      <c r="B37" s="1">
        <v>1956</v>
      </c>
      <c r="C37" s="1" t="s">
        <v>123</v>
      </c>
      <c r="D37" s="1">
        <v>21.2</v>
      </c>
    </row>
    <row r="38" spans="1:4" ht="12.75">
      <c r="A38" s="2"/>
      <c r="D38" s="3">
        <f>SUM(D36:D37)</f>
        <v>44.03</v>
      </c>
    </row>
    <row r="39" spans="1:4" ht="12.75">
      <c r="A39" s="2"/>
      <c r="D39" s="3"/>
    </row>
    <row r="40" ht="12.75">
      <c r="A40" s="2"/>
    </row>
    <row r="41" spans="1:3" ht="12.75">
      <c r="A41" s="2"/>
      <c r="C41" s="3" t="s">
        <v>124</v>
      </c>
    </row>
    <row r="42" spans="1:4" ht="12.75">
      <c r="A42" s="2"/>
      <c r="C42" s="1" t="s">
        <v>11</v>
      </c>
      <c r="D42" s="1">
        <v>52.5</v>
      </c>
    </row>
    <row r="43" spans="1:4" ht="12.75">
      <c r="A43" s="2"/>
      <c r="C43" s="1" t="s">
        <v>125</v>
      </c>
      <c r="D43" s="1">
        <v>108.82</v>
      </c>
    </row>
    <row r="44" spans="1:4" ht="12.75">
      <c r="A44" s="2"/>
      <c r="C44" s="1" t="s">
        <v>126</v>
      </c>
      <c r="D44" s="1">
        <v>635</v>
      </c>
    </row>
    <row r="45" spans="1:4" ht="12.75">
      <c r="A45" s="2"/>
      <c r="C45" s="1" t="s">
        <v>71</v>
      </c>
      <c r="D45" s="1">
        <v>475</v>
      </c>
    </row>
    <row r="46" spans="1:4" ht="12.75">
      <c r="A46" s="2"/>
      <c r="C46" s="1" t="s">
        <v>136</v>
      </c>
      <c r="D46" s="1">
        <v>-200</v>
      </c>
    </row>
    <row r="47" spans="1:4" ht="12.75">
      <c r="A47" s="2"/>
      <c r="D47" s="3">
        <f>SUM(D42:D46)</f>
        <v>1071.32</v>
      </c>
    </row>
    <row r="48" ht="12.75">
      <c r="A48" s="2"/>
    </row>
    <row r="49" ht="12.75">
      <c r="A49" s="2"/>
    </row>
    <row r="50" ht="12.75">
      <c r="A50" s="2"/>
    </row>
    <row r="51" spans="1:6" ht="12.75">
      <c r="A51" s="2"/>
      <c r="F51" s="3"/>
    </row>
    <row r="52" spans="1:6" ht="12.75">
      <c r="A52" s="2"/>
      <c r="F52" s="3"/>
    </row>
    <row r="53" spans="1:6" ht="12.75">
      <c r="A53" s="2"/>
      <c r="F53" s="3"/>
    </row>
    <row r="54" spans="1:6" ht="12.75">
      <c r="A54" s="2"/>
      <c r="F54" s="3"/>
    </row>
    <row r="55" spans="1:6" ht="12.75">
      <c r="A55" s="2"/>
      <c r="F55" s="3"/>
    </row>
    <row r="56" spans="1:6" ht="12.75">
      <c r="A56" s="2"/>
      <c r="F56" s="3"/>
    </row>
    <row r="57" spans="1:6" ht="12.75">
      <c r="A57" s="2"/>
      <c r="F57" s="3"/>
    </row>
    <row r="60" spans="2:3" ht="12.75">
      <c r="B60" s="1">
        <v>1937</v>
      </c>
      <c r="C60" s="1" t="s">
        <v>16</v>
      </c>
    </row>
    <row r="61" spans="1:4" ht="12.75">
      <c r="A61" s="2" t="s">
        <v>19</v>
      </c>
      <c r="B61" s="1">
        <v>1944</v>
      </c>
      <c r="C61" s="1" t="s">
        <v>112</v>
      </c>
      <c r="D61" s="1" t="s">
        <v>19</v>
      </c>
    </row>
  </sheetData>
  <sheetProtection/>
  <printOptions/>
  <pageMargins left="0.75" right="0.75" top="1" bottom="1" header="0.5" footer="0.5"/>
  <pageSetup orientation="portrait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dwills</dc:creator>
  <cp:keywords/>
  <dc:description/>
  <cp:lastModifiedBy>Microsoft Office User</cp:lastModifiedBy>
  <cp:lastPrinted>2018-01-07T02:12:57Z</cp:lastPrinted>
  <dcterms:created xsi:type="dcterms:W3CDTF">2017-09-22T13:22:29Z</dcterms:created>
  <dcterms:modified xsi:type="dcterms:W3CDTF">2018-01-07T02:13:26Z</dcterms:modified>
  <cp:category/>
  <cp:version/>
  <cp:contentType/>
  <cp:contentStatus/>
</cp:coreProperties>
</file>